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mixusedata" sheetId="1" r:id="rId1"/>
  </sheets>
  <definedNames/>
  <calcPr fullCalcOnLoad="1"/>
</workbook>
</file>

<file path=xl/sharedStrings.xml><?xml version="1.0" encoding="utf-8"?>
<sst xmlns="http://schemas.openxmlformats.org/spreadsheetml/2006/main" count="1447" uniqueCount="369">
  <si>
    <t>MUTUAL ASSURANCE SOCIETY DATABASE - MIXED-USE BUILDINGS - ATTRIBUTE ANALYSIS</t>
  </si>
  <si>
    <t>Number</t>
  </si>
  <si>
    <t>Building type</t>
  </si>
  <si>
    <t>Date</t>
  </si>
  <si>
    <t>Value ($)</t>
  </si>
  <si>
    <t>Dimension 1</t>
  </si>
  <si>
    <t>Dimension 2</t>
  </si>
  <si>
    <t>Sq. ft.</t>
  </si>
  <si>
    <t>Stories</t>
  </si>
  <si>
    <t>Wall Material</t>
  </si>
  <si>
    <t>Roof Material</t>
  </si>
  <si>
    <t>Record No.</t>
  </si>
  <si>
    <t>Landscape/lot placement</t>
  </si>
  <si>
    <t>City/County</t>
  </si>
  <si>
    <t>Region</t>
  </si>
  <si>
    <t>Rural/Urban</t>
  </si>
  <si>
    <t>Additional Comments</t>
  </si>
  <si>
    <t>BSO</t>
  </si>
  <si>
    <t>BWS</t>
  </si>
  <si>
    <t>CSX</t>
  </si>
  <si>
    <t>CWT</t>
  </si>
  <si>
    <t>DCH</t>
  </si>
  <si>
    <t>DIR</t>
  </si>
  <si>
    <t>DKR</t>
  </si>
  <si>
    <t>DSM</t>
  </si>
  <si>
    <t>GYS</t>
  </si>
  <si>
    <t>KLS</t>
  </si>
  <si>
    <t>KND</t>
  </si>
  <si>
    <t>KSC</t>
  </si>
  <si>
    <t>KSH</t>
  </si>
  <si>
    <t>KSW</t>
  </si>
  <si>
    <t>KSY</t>
  </si>
  <si>
    <t>LSL</t>
  </si>
  <si>
    <t>LSR</t>
  </si>
  <si>
    <t>LSS</t>
  </si>
  <si>
    <t>OFR</t>
  </si>
  <si>
    <t>ONH</t>
  </si>
  <si>
    <t>SCN</t>
  </si>
  <si>
    <t>SCV</t>
  </si>
  <si>
    <t>SEC</t>
  </si>
  <si>
    <t>SEF</t>
  </si>
  <si>
    <t>SEP</t>
  </si>
  <si>
    <t>SES</t>
  </si>
  <si>
    <t>SEW</t>
  </si>
  <si>
    <t>SKY</t>
  </si>
  <si>
    <t>SLL</t>
  </si>
  <si>
    <t>SLY</t>
  </si>
  <si>
    <t>SOS</t>
  </si>
  <si>
    <t>SRC</t>
  </si>
  <si>
    <t>SSM</t>
  </si>
  <si>
    <t>SSR</t>
  </si>
  <si>
    <t>SSV</t>
  </si>
  <si>
    <t>SVW</t>
  </si>
  <si>
    <t>SWA</t>
  </si>
  <si>
    <t>SWY</t>
  </si>
  <si>
    <t>TND</t>
  </si>
  <si>
    <t>Brick</t>
  </si>
  <si>
    <t>Wood</t>
  </si>
  <si>
    <t>Bowling Green</t>
  </si>
  <si>
    <t>Fall line</t>
  </si>
  <si>
    <t>Henrico Co.; small town</t>
  </si>
  <si>
    <t>not given</t>
  </si>
  <si>
    <t>attached to main house</t>
  </si>
  <si>
    <t>Comments/Context</t>
  </si>
  <si>
    <t>domestic</t>
  </si>
  <si>
    <t>domestic; note interior partition</t>
  </si>
  <si>
    <t>Slate</t>
  </si>
  <si>
    <t>back building</t>
  </si>
  <si>
    <t>Richmond</t>
  </si>
  <si>
    <t>Urban</t>
  </si>
  <si>
    <t>domestic; space as addition to smokehouse</t>
  </si>
  <si>
    <t>urban estate</t>
  </si>
  <si>
    <t>single building</t>
  </si>
  <si>
    <t xml:space="preserve">domestic; w/porch  </t>
  </si>
  <si>
    <t>Manchester</t>
  </si>
  <si>
    <t>at rear of lot; attached at corner</t>
  </si>
  <si>
    <t>30 ft. from smokehouse</t>
  </si>
  <si>
    <t>Norfolk</t>
  </si>
  <si>
    <t>Coastal Plain</t>
  </si>
  <si>
    <t>Peterburg</t>
  </si>
  <si>
    <t>QTS</t>
  </si>
  <si>
    <t>Petersburg</t>
  </si>
  <si>
    <t>contiguous to SER</t>
  </si>
  <si>
    <t>w/12 ft. shed on end; domestic</t>
  </si>
  <si>
    <t>w/store/dwelling</t>
  </si>
  <si>
    <t>domestic; servant's room as attached shed - 10 x 26 ft.</t>
  </si>
  <si>
    <t>kitchen has porch; kitchen measures 12 x 26 ft.</t>
  </si>
  <si>
    <t>at rear of lot; detached</t>
  </si>
  <si>
    <t>Excludes negro jails</t>
  </si>
  <si>
    <t>Metal</t>
  </si>
  <si>
    <t>educational institution</t>
  </si>
  <si>
    <t>Staunton</t>
  </si>
  <si>
    <t>Valley</t>
  </si>
  <si>
    <t>contiguous to school</t>
  </si>
  <si>
    <t>Lynchburg</t>
  </si>
  <si>
    <t>Piedmont</t>
  </si>
  <si>
    <t>w/office</t>
  </si>
  <si>
    <t>attached to dwelling</t>
  </si>
  <si>
    <t>Alexandria</t>
  </si>
  <si>
    <t>detached, middle of lot</t>
  </si>
  <si>
    <t>domestic; behind dwelling</t>
  </si>
  <si>
    <t>family relation to previous case</t>
  </si>
  <si>
    <t>opposite side of yard; detached</t>
  </si>
  <si>
    <t>domestic; approx. middle of yard</t>
  </si>
  <si>
    <t>Rural</t>
  </si>
  <si>
    <t>Chesterfield</t>
  </si>
  <si>
    <t>detached, toward rear of lot</t>
  </si>
  <si>
    <t>domestic; large L-shaped lot</t>
  </si>
  <si>
    <t>kitchen w/"lodging rooms for servants"</t>
  </si>
  <si>
    <t>w/QTR also; 200 ft. apart; w/shed addition (1822)</t>
  </si>
  <si>
    <t>"servant's lodging rooms" as 18 x 18 ft. addition to smokehouse, 12 x 12 ft.</t>
  </si>
  <si>
    <t>adjacent to dwelling</t>
  </si>
  <si>
    <t>ibid.; 2nd KSH on this property</t>
  </si>
  <si>
    <t>same owner as previous case; "modular" kitchen pattern</t>
  </si>
  <si>
    <t>noted as "servant's lodging rooms"</t>
  </si>
  <si>
    <t>detached; at rear of lot</t>
  </si>
  <si>
    <t>NEK</t>
  </si>
  <si>
    <t>associated w/eating house, bark mill/industrial complex</t>
  </si>
  <si>
    <t>Brick/Wood</t>
  </si>
  <si>
    <t>property owned by bank</t>
  </si>
  <si>
    <t>w/tavern complex</t>
  </si>
  <si>
    <t>"Swan Tavern" (see case #7948)</t>
  </si>
  <si>
    <t>attached to 2 other buildings; at side/rear of lot</t>
  </si>
  <si>
    <t>detached; side/middle of lot</t>
  </si>
  <si>
    <t>$600 (1822)</t>
  </si>
  <si>
    <t>detached</t>
  </si>
  <si>
    <t>detached; side/rear of lot</t>
  </si>
  <si>
    <t>not</t>
  </si>
  <si>
    <t>w/tobacco complex/industrial</t>
  </si>
  <si>
    <t>Robert Bolling/owner</t>
  </si>
  <si>
    <t>w/shed addition; domestic</t>
  </si>
  <si>
    <t>attached to smokehouse</t>
  </si>
  <si>
    <t>$450 (1829); note partition &amp; doorway</t>
  </si>
  <si>
    <t>w/SED also</t>
  </si>
  <si>
    <t>Charlottesville</t>
  </si>
  <si>
    <t>one of 3 adjacent buildings at rear of lot</t>
  </si>
  <si>
    <t>~17</t>
  </si>
  <si>
    <t>~18</t>
  </si>
  <si>
    <t>at side/rear of lot, on alley; detached</t>
  </si>
  <si>
    <t>~28</t>
  </si>
  <si>
    <t>large building &amp; 3 stories</t>
  </si>
  <si>
    <t>privy not included in dimensions</t>
  </si>
  <si>
    <t>same design as previous case; different owner</t>
  </si>
  <si>
    <t>?</t>
  </si>
  <si>
    <t>several row houses</t>
  </si>
  <si>
    <t>w/"servant's lodging rooms"</t>
  </si>
  <si>
    <t>detached, single building</t>
  </si>
  <si>
    <t xml:space="preserve">Brick </t>
  </si>
  <si>
    <t>at side of lot; adjacent to stable/carriage house</t>
  </si>
  <si>
    <t>$500 (1829); $500 (1836)</t>
  </si>
  <si>
    <t>$2,500 (1836)</t>
  </si>
  <si>
    <t>domestic/tavern complex</t>
  </si>
  <si>
    <t>adjacent to other buildings; at rear of lot</t>
  </si>
  <si>
    <t>domestic/office; servant's room as additions on 3 sides</t>
  </si>
  <si>
    <t>Urban estate</t>
  </si>
  <si>
    <t>same owner as previous case; different address</t>
  </si>
  <si>
    <t>adjacent back building</t>
  </si>
  <si>
    <t>w/"servant's lodging rooms"; no sketch; later destroyed by fire; at Rocketts</t>
  </si>
  <si>
    <t>Composition</t>
  </si>
  <si>
    <t>attached to stable/carriage house; at side of lot</t>
  </si>
  <si>
    <t>domestic; on street</t>
  </si>
  <si>
    <t>at rear of lot; on alley; detached</t>
  </si>
  <si>
    <t>~15</t>
  </si>
  <si>
    <t xml:space="preserve">w/store (dry goods)/dwelling </t>
  </si>
  <si>
    <t>addition to house; back building</t>
  </si>
  <si>
    <t>Fredericksburg</t>
  </si>
  <si>
    <t>~21</t>
  </si>
  <si>
    <t>details too small to see; see #18,278; $1,400 (1836); $1,300 (1843)</t>
  </si>
  <si>
    <t>domestic; w/office (later)</t>
  </si>
  <si>
    <t>w/2 QTR's also; "Violet Bank"; suburbs</t>
  </si>
  <si>
    <t>unclear</t>
  </si>
  <si>
    <t>$1,000 (1829); $1,200 (1836); $1,000 (1844)</t>
  </si>
  <si>
    <t>w/boarding house; domestic</t>
  </si>
  <si>
    <t>$500 (1844)</t>
  </si>
  <si>
    <t>$300 (1829) - w/loss of one addition; $500 (1837); $500 (1844)</t>
  </si>
  <si>
    <t>w/jeweler's store/dwelling</t>
  </si>
  <si>
    <t>$400 (1844)</t>
  </si>
  <si>
    <t>domestic; note interior partitions suggesting 3 spaces/functions</t>
  </si>
  <si>
    <t>$700 (1829); $450 (1844)</t>
  </si>
  <si>
    <t>$200 (1844); $200 (1845)</t>
  </si>
  <si>
    <t>w/dwelling &amp; office</t>
  </si>
  <si>
    <t>Fairfax</t>
  </si>
  <si>
    <t>small courthouse town (Culpeper County)</t>
  </si>
  <si>
    <t>at side/rear of lot; attached to another building</t>
  </si>
  <si>
    <t>domestic &amp; office</t>
  </si>
  <si>
    <t>behind house; middle of lot; detached</t>
  </si>
  <si>
    <t>detached; to side of dwelling</t>
  </si>
  <si>
    <t>large building; becomes KLS (1851) - $1,200</t>
  </si>
  <si>
    <t>Combination</t>
  </si>
  <si>
    <t>w/clothing store/dwelling</t>
  </si>
  <si>
    <t>becomes KSH, $1,200 (1851)</t>
  </si>
  <si>
    <t>at side/rear of lot; detached</t>
  </si>
  <si>
    <t>w/bath house, coal &amp; wood house; $1,000 (1844); becomes 2-story, $1,000 (1851)</t>
  </si>
  <si>
    <t>middle of 3 connected buildings</t>
  </si>
  <si>
    <t>adjacent to lodging rooms; side/rear of lot</t>
  </si>
  <si>
    <t>connected to kitchen; middle of lot</t>
  </si>
  <si>
    <t>"Court House Tavern"; $300 (1844); tavern becomes tenement, $50 (1851)</t>
  </si>
  <si>
    <t>gains metal roof, $800 (1851)</t>
  </si>
  <si>
    <t>rear back building; rear of lot, on alley</t>
  </si>
  <si>
    <t>w/boarding house/grocery</t>
  </si>
  <si>
    <t>$800 (1851)</t>
  </si>
  <si>
    <t>$500 (1844); $500 (1851)</t>
  </si>
  <si>
    <t>part of 3 attached buildings at side of lot</t>
  </si>
  <si>
    <t>tin roof</t>
  </si>
  <si>
    <t>middle of 3 adjacent back buildings</t>
  </si>
  <si>
    <t>adjacent to other dwelling/servant's house</t>
  </si>
  <si>
    <t>ibid.</t>
  </si>
  <si>
    <t>same property as previous case; domestic</t>
  </si>
  <si>
    <t>$150 (1852) - now w/SHO</t>
  </si>
  <si>
    <t>~16</t>
  </si>
  <si>
    <t>KSE</t>
  </si>
  <si>
    <t>back building, w/attached sheds</t>
  </si>
  <si>
    <t>$800 (1850); $800 (1857)</t>
  </si>
  <si>
    <t>$700 (1857)</t>
  </si>
  <si>
    <t>w/attachment to main building</t>
  </si>
  <si>
    <t>adjacent to house &amp; other building</t>
  </si>
  <si>
    <t>attached to main house &amp; other building</t>
  </si>
  <si>
    <t>back building, at rear of lot</t>
  </si>
  <si>
    <t>back building; to rear of lot</t>
  </si>
  <si>
    <t>$900 (1844); $800 (1851); $900 - raised to 2 stories (1858)</t>
  </si>
  <si>
    <t>$1,000 (1858)</t>
  </si>
  <si>
    <t>$350 (1851); $500 (1858)</t>
  </si>
  <si>
    <t>becomes 1.5 stories &amp; LSP - $500 (1851); $600 (1858)</t>
  </si>
  <si>
    <t>$300 (1851); $200 (1858) - w/added SED</t>
  </si>
  <si>
    <t>$600 (1844); $600 (1851); $600 (1858)</t>
  </si>
  <si>
    <t>w/office/lodging rooms</t>
  </si>
  <si>
    <t>servant's rooms may be "above"; $600 (1858) - now as SSV &amp; 2-story</t>
  </si>
  <si>
    <t>$1,200 (1851); $1,250 (1858)</t>
  </si>
  <si>
    <t>$500 (1858) - becomes SKY</t>
  </si>
  <si>
    <t>w/boarding houses (later tavern); domestic</t>
  </si>
  <si>
    <t>large building &amp; 3 stories; $2,750 (1851); main building as tavern, Powhatan House; $2,750 (1858)</t>
  </si>
  <si>
    <t>adjacent to kitchen; middle of lot</t>
  </si>
  <si>
    <t>w/clothing store/dwelling - note interior partition</t>
  </si>
  <si>
    <t>$800 (1858) - becomes SEW</t>
  </si>
  <si>
    <t>$300 (1844); becomes 2-story (1857) - $250</t>
  </si>
  <si>
    <t>w/dwelling/apothecary</t>
  </si>
  <si>
    <t>$700 (1858)</t>
  </si>
  <si>
    <t>tin roof; $2,250 (1858)</t>
  </si>
  <si>
    <t>$800 (1857); $700 (1858)</t>
  </si>
  <si>
    <t>w/tin roof; $1,200 (1858)</t>
  </si>
  <si>
    <t>attached to rear of dwelling</t>
  </si>
  <si>
    <t>w/store/dwelling; county courthouse context</t>
  </si>
  <si>
    <t>Warrenton</t>
  </si>
  <si>
    <t>Fauquier County</t>
  </si>
  <si>
    <t>long building; unusual for combining dwelling w/servant's rooms; $200 (1859)</t>
  </si>
  <si>
    <t>large building; ibid.; $500 (1859) - both now 1.5 stories</t>
  </si>
  <si>
    <t>Wesleyan Female Institute; $400 (1859) - now 1.5 stories</t>
  </si>
  <si>
    <t>detached; note alley location</t>
  </si>
  <si>
    <t>large building</t>
  </si>
  <si>
    <t>~12</t>
  </si>
  <si>
    <t>w/SHO also</t>
  </si>
  <si>
    <t>back building; note exterior stair</t>
  </si>
  <si>
    <t>$400 (1851); $600 (1858); becomes SSX (1863)</t>
  </si>
  <si>
    <t>$600 (1863) - gains metal roof</t>
  </si>
  <si>
    <t>same as 25,267 (LSP/LSR), but new building</t>
  </si>
  <si>
    <t>w/restaurant</t>
  </si>
  <si>
    <t>large building; value may reflect war-time inflation</t>
  </si>
  <si>
    <t>expensive &amp; 3-story; $8,000 (1863) - war-time inflation</t>
  </si>
  <si>
    <t>w/SCN also; large example; $5,000 (1864) - war-time inflation</t>
  </si>
  <si>
    <t>w/KSH also; $1,500 (1864) - wartime inflation</t>
  </si>
  <si>
    <t>$1,250 (1864) - wartime inflation; property w/SCV also</t>
  </si>
  <si>
    <t>property w/SKY also; $1,500 (1864) - wartime inflation - becomes SSV</t>
  </si>
  <si>
    <t>$500 (1858); $1,000 (1865) - wartime inflation</t>
  </si>
  <si>
    <t>2nd of 3 rear back buildings</t>
  </si>
  <si>
    <t>domestic/commercial (book bindery &amp; confectionary)</t>
  </si>
  <si>
    <t>w/SER also</t>
  </si>
  <si>
    <t>detached; to rear of house</t>
  </si>
  <si>
    <t>large building; post-Civil War - no value provided</t>
  </si>
  <si>
    <t xml:space="preserve">N.B. - NO EXAMPLES OCCUR FOR CSV &amp; SRM; LSP (LSR) &amp; SSX (CSX) ONLY OCCUR AS RE-USES OF OTHER BUILDINGS </t>
  </si>
  <si>
    <t>THESE FOUR TERMS REMOVED FROM THE ABOVE DATA TABLE FOR ANALYSIS PURPOSES</t>
  </si>
  <si>
    <t>middle of 3 back buildings; middle of lot</t>
  </si>
  <si>
    <t xml:space="preserve">detached; at rear of lot; on alley  </t>
  </si>
  <si>
    <t>middle of lot; detached</t>
  </si>
  <si>
    <t>side/rear of lot; detached</t>
  </si>
  <si>
    <t>behind main house; detached</t>
  </si>
  <si>
    <t>w/office-dwelling</t>
  </si>
  <si>
    <t>at rear of lot; attached to stable/carriage house</t>
  </si>
  <si>
    <t>at side of lot, on street; detached</t>
  </si>
  <si>
    <t>at side of lot; on alley; detached</t>
  </si>
  <si>
    <t>at middle of lot; detached</t>
  </si>
  <si>
    <t>domestic (laundry)</t>
  </si>
  <si>
    <t>detached; at rear of lot; note exterior stair</t>
  </si>
  <si>
    <t>detached; w/8 x 15 ft. shed addition</t>
  </si>
  <si>
    <t>domestic; single building</t>
  </si>
  <si>
    <t>rear of house; on side street; detached</t>
  </si>
  <si>
    <t>domestic (DWE on property, not insured)</t>
  </si>
  <si>
    <t>at side of lot; detached</t>
  </si>
  <si>
    <t>detached; rear of dwelling</t>
  </si>
  <si>
    <t>detached; behind house</t>
  </si>
  <si>
    <t>domestic; w/shed indicated</t>
  </si>
  <si>
    <t>w/porch along full length of one side; detached</t>
  </si>
  <si>
    <t>behind main building; detached</t>
  </si>
  <si>
    <t>to side of house; detached</t>
  </si>
  <si>
    <t>at side of lot, on alley; detached</t>
  </si>
  <si>
    <t>to rear of main building; attached w/porch or passage</t>
  </si>
  <si>
    <t>detached; w/attached privy; rear of lot</t>
  </si>
  <si>
    <t>ibid.; KSY's share common back walls across lot line</t>
  </si>
  <si>
    <t>not drawn (destroyed by fire)</t>
  </si>
  <si>
    <t>at far side of lot, on street; detached</t>
  </si>
  <si>
    <t>domestic &amp; office; lot w/multiple dwellings</t>
  </si>
  <si>
    <t>w/office; detached - to rear corner of lot</t>
  </si>
  <si>
    <t>detached; middle of lot</t>
  </si>
  <si>
    <t>detached; to rear corner of lot</t>
  </si>
  <si>
    <t>at corner/rear of lot; attached</t>
  </si>
  <si>
    <t>at rear of lot; attached - rear back building</t>
  </si>
  <si>
    <t>detached; to side or rear of dwelling</t>
  </si>
  <si>
    <t>middle of lot; detached but adjacent spaces</t>
  </si>
  <si>
    <t>$500 (1819?) - see #11,850</t>
  </si>
  <si>
    <t>overall building measures 25 x 30 ft.</t>
  </si>
  <si>
    <t>middle of lot; detached (but added to smokehouse)</t>
  </si>
  <si>
    <t>domestic; servant's @ 13 x 18 ft - addition to smokehouse of 12 x 12 ft.</t>
  </si>
  <si>
    <t>domestic (adjacent buildings/spaces)</t>
  </si>
  <si>
    <t>w/public institution - Female Orphan Society; note interior partition</t>
  </si>
  <si>
    <t>smokehouse as 11 x 12 ft. addition to 13 x 18 ft. servant's housing; $150 (1837)</t>
  </si>
  <si>
    <t>at side/front corner of lot; detached</t>
  </si>
  <si>
    <t>at side of lot; attached to smokehouse</t>
  </si>
  <si>
    <t>same owner/different address as #17,713</t>
  </si>
  <si>
    <t>attached to other warehouses, superintendent's office</t>
  </si>
  <si>
    <t>adjacent to smokehouse; behind/side of house</t>
  </si>
  <si>
    <t>on alley; detached; rear of house</t>
  </si>
  <si>
    <t>at rear corner of lot; detached</t>
  </si>
  <si>
    <t>attached, 1 of 3 connected buildings; middle of lot</t>
  </si>
  <si>
    <t>servant's rooms as rear section; detached; middle/side</t>
  </si>
  <si>
    <t>attached, 1 of 3 connected buildings; rear of lot</t>
  </si>
  <si>
    <t>detached; w/probable porch; rear of lot</t>
  </si>
  <si>
    <t>detached, but addition to smokehouse; behind house</t>
  </si>
  <si>
    <t>detached, but 2 adjacent building/spaces; rear of lot</t>
  </si>
  <si>
    <t>Mixed Bldgs.</t>
  </si>
  <si>
    <t>Book bindery, Servant's rooms</t>
  </si>
  <si>
    <t>Cow House, Servant's room</t>
  </si>
  <si>
    <t>Coal house, Servant's room, Smokehouse</t>
  </si>
  <si>
    <t>Bathhouse, Coal and wood, Servant's house</t>
  </si>
  <si>
    <t>Dining Room, Chamber, Kitchen, Servant's room</t>
  </si>
  <si>
    <t>Dining Room, Servant's rooms</t>
  </si>
  <si>
    <t>Dining Room, Kitchen, Servant's rooms</t>
  </si>
  <si>
    <t>Dwelling, Servant's rooms</t>
  </si>
  <si>
    <t>Granary, Servant's house</t>
  </si>
  <si>
    <t>Kitchen, Laundry, Servant's rooms</t>
  </si>
  <si>
    <t>Kitchen, Negro dwelling</t>
  </si>
  <si>
    <t>Kitchen, Servant's room, Coal house</t>
  </si>
  <si>
    <t>Kitchen, Servant's house or room</t>
  </si>
  <si>
    <t>Kitchen, Servant's room, Cow house, Wood &amp;  coal house</t>
  </si>
  <si>
    <t>Kitchen, Servant's room, Privy</t>
  </si>
  <si>
    <t>Lumber house, Servant's lodging rooms</t>
  </si>
  <si>
    <t>Laundry, Servant's rooms</t>
  </si>
  <si>
    <t>Laundry, Servant's rooms, Stable</t>
  </si>
  <si>
    <t>Negro kitchen</t>
  </si>
  <si>
    <t>Office, Servant's rooms</t>
  </si>
  <si>
    <t>Office, Negro house</t>
  </si>
  <si>
    <t>Quarter, Stables</t>
  </si>
  <si>
    <t>Stable, Cow house, Servant's rooms</t>
  </si>
  <si>
    <t>Stable, Carriage House, Coal vault, Servant's rooms</t>
  </si>
  <si>
    <t>Servant's house, Coal house</t>
  </si>
  <si>
    <t>Servant's and Feed house</t>
  </si>
  <si>
    <t>Servant's room, Privy</t>
  </si>
  <si>
    <t>Servant's house, Stable</t>
  </si>
  <si>
    <t>Servant's rooms, Coal and wood house</t>
  </si>
  <si>
    <t>Servant's room, Smoke house, Privy</t>
  </si>
  <si>
    <t>Servant's lodging rooms, Laundry</t>
  </si>
  <si>
    <t>Servant's rooms, Laundry, Coal and wood house</t>
  </si>
  <si>
    <t>Stable, Carriage, Office, Servant's house</t>
  </si>
  <si>
    <t>Stable, Carriage, Cow house, Servant's rooms</t>
  </si>
  <si>
    <t xml:space="preserve">Servant's room, Smoke house </t>
  </si>
  <si>
    <t>Stable, Carriage, Servant's sleeping room</t>
  </si>
  <si>
    <t>Stable, Servant's rooms</t>
  </si>
  <si>
    <t>Servant's room, Wood house</t>
  </si>
  <si>
    <t>Servant's room, Wash house</t>
  </si>
  <si>
    <t>Servant's room, Smoke house, Wood house, Privy</t>
  </si>
  <si>
    <t>Tobacco Warehouse, Negro dwelling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</si>
</sst>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1"/>
  <sheetViews>
    <sheetView tabSelected="1" zoomScalePageLayoutView="0" workbookViewId="0" topLeftCell="A93">
      <selection activeCell="C139" sqref="C139"/>
    </sheetView>
  </sheetViews>
  <sheetFormatPr defaultColWidth="9.140625" defaultRowHeight="12.75"/>
  <cols>
    <col min="1" max="1" width="8.8515625" style="0" customWidth="1"/>
    <col min="2" max="2" width="13.140625" style="0" bestFit="1" customWidth="1"/>
    <col min="3" max="3" width="50.140625" style="0" bestFit="1" customWidth="1"/>
    <col min="5" max="5" width="9.140625" style="4" customWidth="1"/>
    <col min="6" max="7" width="12.140625" style="0" bestFit="1" customWidth="1"/>
    <col min="8" max="8" width="6.8515625" style="0" customWidth="1"/>
    <col min="9" max="9" width="7.140625" style="0" customWidth="1"/>
    <col min="10" max="11" width="13.28125" style="0" bestFit="1" customWidth="1"/>
    <col min="12" max="12" width="11.00390625" style="0" bestFit="1" customWidth="1"/>
    <col min="13" max="13" width="45.8515625" style="0" bestFit="1" customWidth="1"/>
    <col min="14" max="14" width="61.57421875" style="0" bestFit="1" customWidth="1"/>
    <col min="15" max="15" width="13.140625" style="0" bestFit="1" customWidth="1"/>
    <col min="16" max="16" width="12.00390625" style="0" bestFit="1" customWidth="1"/>
    <col min="17" max="17" width="11.8515625" style="0" bestFit="1" customWidth="1"/>
    <col min="18" max="18" width="84.00390625" style="0" bestFit="1" customWidth="1"/>
  </cols>
  <sheetData>
    <row r="1" spans="1:11" ht="12.75">
      <c r="A1" s="1" t="s">
        <v>0</v>
      </c>
      <c r="K1" t="s">
        <v>88</v>
      </c>
    </row>
    <row r="2" spans="1:18" ht="12.75">
      <c r="A2" s="1" t="s">
        <v>1</v>
      </c>
      <c r="B2" s="1" t="s">
        <v>2</v>
      </c>
      <c r="C2" s="1" t="s">
        <v>327</v>
      </c>
      <c r="D2" s="1" t="s">
        <v>3</v>
      </c>
      <c r="E2" s="5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63</v>
      </c>
      <c r="O2" s="1" t="s">
        <v>13</v>
      </c>
      <c r="P2" s="1" t="s">
        <v>14</v>
      </c>
      <c r="Q2" s="1" t="s">
        <v>15</v>
      </c>
      <c r="R2" s="1" t="s">
        <v>16</v>
      </c>
    </row>
    <row r="3" spans="1:18" ht="12.75">
      <c r="A3">
        <v>1</v>
      </c>
      <c r="B3" t="s">
        <v>17</v>
      </c>
      <c r="C3" t="s">
        <v>328</v>
      </c>
      <c r="D3">
        <v>1865</v>
      </c>
      <c r="E3" s="4">
        <v>1000</v>
      </c>
      <c r="F3">
        <v>16</v>
      </c>
      <c r="G3">
        <v>21</v>
      </c>
      <c r="H3">
        <f>16*21</f>
        <v>336</v>
      </c>
      <c r="I3">
        <v>2</v>
      </c>
      <c r="J3" t="s">
        <v>56</v>
      </c>
      <c r="K3" t="s">
        <v>57</v>
      </c>
      <c r="L3" s="2">
        <v>31023</v>
      </c>
      <c r="M3" t="s">
        <v>263</v>
      </c>
      <c r="N3" t="s">
        <v>264</v>
      </c>
      <c r="O3" t="s">
        <v>68</v>
      </c>
      <c r="P3" t="s">
        <v>59</v>
      </c>
      <c r="Q3" t="s">
        <v>69</v>
      </c>
      <c r="R3" t="s">
        <v>265</v>
      </c>
    </row>
    <row r="4" spans="1:18" ht="12.75">
      <c r="A4">
        <v>2</v>
      </c>
      <c r="B4" t="s">
        <v>18</v>
      </c>
      <c r="C4" t="s">
        <v>331</v>
      </c>
      <c r="D4">
        <v>1837</v>
      </c>
      <c r="E4" s="4">
        <v>900</v>
      </c>
      <c r="F4" t="s">
        <v>61</v>
      </c>
      <c r="G4" t="s">
        <v>61</v>
      </c>
      <c r="I4">
        <v>1</v>
      </c>
      <c r="J4" t="s">
        <v>147</v>
      </c>
      <c r="K4" t="s">
        <v>57</v>
      </c>
      <c r="L4" s="2">
        <v>19222</v>
      </c>
      <c r="M4" t="s">
        <v>148</v>
      </c>
      <c r="N4" t="s">
        <v>64</v>
      </c>
      <c r="O4" t="s">
        <v>68</v>
      </c>
      <c r="P4" t="s">
        <v>59</v>
      </c>
      <c r="Q4" t="s">
        <v>69</v>
      </c>
      <c r="R4" t="s">
        <v>192</v>
      </c>
    </row>
    <row r="5" spans="1:18" ht="12.75">
      <c r="A5">
        <v>3</v>
      </c>
      <c r="B5" t="s">
        <v>19</v>
      </c>
      <c r="C5" t="s">
        <v>330</v>
      </c>
      <c r="D5">
        <v>1844</v>
      </c>
      <c r="E5" s="4">
        <v>400</v>
      </c>
      <c r="F5" t="s">
        <v>61</v>
      </c>
      <c r="G5" t="s">
        <v>61</v>
      </c>
      <c r="I5">
        <v>1</v>
      </c>
      <c r="J5" t="s">
        <v>56</v>
      </c>
      <c r="K5" t="s">
        <v>57</v>
      </c>
      <c r="L5" s="2">
        <v>22823</v>
      </c>
      <c r="M5" t="s">
        <v>202</v>
      </c>
      <c r="N5" t="s">
        <v>177</v>
      </c>
      <c r="O5" t="s">
        <v>68</v>
      </c>
      <c r="P5" t="s">
        <v>59</v>
      </c>
      <c r="Q5" t="s">
        <v>69</v>
      </c>
      <c r="R5" t="s">
        <v>252</v>
      </c>
    </row>
    <row r="6" spans="1:18" ht="12.75">
      <c r="A6">
        <v>4</v>
      </c>
      <c r="B6" t="s">
        <v>20</v>
      </c>
      <c r="C6" t="s">
        <v>329</v>
      </c>
      <c r="D6">
        <v>1838</v>
      </c>
      <c r="E6" s="4">
        <v>200</v>
      </c>
      <c r="F6" t="s">
        <v>61</v>
      </c>
      <c r="G6" t="s">
        <v>61</v>
      </c>
      <c r="I6">
        <v>1</v>
      </c>
      <c r="J6" t="s">
        <v>147</v>
      </c>
      <c r="K6" t="s">
        <v>57</v>
      </c>
      <c r="L6" s="2">
        <v>20176</v>
      </c>
      <c r="M6" t="s">
        <v>159</v>
      </c>
      <c r="N6" t="s">
        <v>160</v>
      </c>
      <c r="O6" t="s">
        <v>68</v>
      </c>
      <c r="P6" t="s">
        <v>59</v>
      </c>
      <c r="Q6" t="s">
        <v>69</v>
      </c>
      <c r="R6" t="s">
        <v>234</v>
      </c>
    </row>
    <row r="7" spans="1:17" ht="12.75">
      <c r="A7">
        <v>5</v>
      </c>
      <c r="B7" t="s">
        <v>21</v>
      </c>
      <c r="C7" t="s">
        <v>332</v>
      </c>
      <c r="D7">
        <v>1841</v>
      </c>
      <c r="E7" s="4">
        <v>2500</v>
      </c>
      <c r="F7">
        <v>18</v>
      </c>
      <c r="G7">
        <v>48</v>
      </c>
      <c r="H7">
        <f>18*48</f>
        <v>864</v>
      </c>
      <c r="I7">
        <v>2</v>
      </c>
      <c r="J7" t="s">
        <v>147</v>
      </c>
      <c r="K7" t="s">
        <v>57</v>
      </c>
      <c r="L7" s="2">
        <v>20966</v>
      </c>
      <c r="M7" t="s">
        <v>164</v>
      </c>
      <c r="N7" t="s">
        <v>163</v>
      </c>
      <c r="O7" t="s">
        <v>68</v>
      </c>
      <c r="P7" t="s">
        <v>59</v>
      </c>
      <c r="Q7" t="s">
        <v>69</v>
      </c>
    </row>
    <row r="8" spans="1:18" ht="12.75">
      <c r="A8">
        <v>6</v>
      </c>
      <c r="B8" t="s">
        <v>22</v>
      </c>
      <c r="C8" t="s">
        <v>333</v>
      </c>
      <c r="D8">
        <v>1850</v>
      </c>
      <c r="E8" s="4">
        <v>700</v>
      </c>
      <c r="F8">
        <v>22</v>
      </c>
      <c r="G8">
        <v>28</v>
      </c>
      <c r="H8">
        <f>22*28</f>
        <v>616</v>
      </c>
      <c r="I8">
        <v>1</v>
      </c>
      <c r="J8" t="s">
        <v>56</v>
      </c>
      <c r="K8" t="s">
        <v>57</v>
      </c>
      <c r="L8" s="2">
        <v>24814</v>
      </c>
      <c r="M8" t="s">
        <v>186</v>
      </c>
      <c r="N8" t="s">
        <v>64</v>
      </c>
      <c r="O8" t="s">
        <v>165</v>
      </c>
      <c r="P8" t="s">
        <v>59</v>
      </c>
      <c r="Q8" t="s">
        <v>69</v>
      </c>
      <c r="R8" t="s">
        <v>213</v>
      </c>
    </row>
    <row r="9" spans="1:17" ht="12.75">
      <c r="A9">
        <v>7</v>
      </c>
      <c r="B9" t="s">
        <v>23</v>
      </c>
      <c r="C9" t="s">
        <v>334</v>
      </c>
      <c r="D9">
        <v>1845</v>
      </c>
      <c r="E9" s="4">
        <v>1000</v>
      </c>
      <c r="F9">
        <v>15</v>
      </c>
      <c r="G9">
        <v>32</v>
      </c>
      <c r="H9">
        <f>15*32</f>
        <v>480</v>
      </c>
      <c r="I9">
        <v>2</v>
      </c>
      <c r="J9" t="s">
        <v>56</v>
      </c>
      <c r="K9" t="s">
        <v>66</v>
      </c>
      <c r="L9" s="2">
        <v>21187</v>
      </c>
      <c r="M9" t="s">
        <v>282</v>
      </c>
      <c r="N9" t="s">
        <v>283</v>
      </c>
      <c r="O9" t="s">
        <v>165</v>
      </c>
      <c r="P9" t="s">
        <v>59</v>
      </c>
      <c r="Q9" t="s">
        <v>69</v>
      </c>
    </row>
    <row r="10" spans="1:18" ht="12.75">
      <c r="A10">
        <v>8</v>
      </c>
      <c r="B10" t="s">
        <v>24</v>
      </c>
      <c r="C10" t="s">
        <v>335</v>
      </c>
      <c r="D10">
        <v>1852</v>
      </c>
      <c r="E10" s="4">
        <v>350</v>
      </c>
      <c r="F10">
        <v>18</v>
      </c>
      <c r="G10">
        <v>55</v>
      </c>
      <c r="H10">
        <f>18*55</f>
        <v>990</v>
      </c>
      <c r="I10">
        <v>2</v>
      </c>
      <c r="J10" t="s">
        <v>57</v>
      </c>
      <c r="K10" t="s">
        <v>57</v>
      </c>
      <c r="L10" s="2">
        <v>26787</v>
      </c>
      <c r="M10" t="s">
        <v>205</v>
      </c>
      <c r="N10" t="s">
        <v>64</v>
      </c>
      <c r="O10" t="s">
        <v>91</v>
      </c>
      <c r="P10" t="s">
        <v>92</v>
      </c>
      <c r="Q10" t="s">
        <v>69</v>
      </c>
      <c r="R10" t="s">
        <v>244</v>
      </c>
    </row>
    <row r="11" spans="1:18" ht="12.75">
      <c r="A11">
        <v>9</v>
      </c>
      <c r="B11" t="s">
        <v>24</v>
      </c>
      <c r="C11" t="s">
        <v>335</v>
      </c>
      <c r="D11">
        <v>1852</v>
      </c>
      <c r="E11" s="4">
        <v>650</v>
      </c>
      <c r="F11">
        <v>27</v>
      </c>
      <c r="G11">
        <v>55</v>
      </c>
      <c r="H11">
        <f>27*55</f>
        <v>1485</v>
      </c>
      <c r="I11">
        <v>1</v>
      </c>
      <c r="J11" t="s">
        <v>57</v>
      </c>
      <c r="K11" t="s">
        <v>57</v>
      </c>
      <c r="L11" s="2">
        <v>26787</v>
      </c>
      <c r="M11" t="s">
        <v>206</v>
      </c>
      <c r="N11" t="s">
        <v>207</v>
      </c>
      <c r="O11" t="s">
        <v>91</v>
      </c>
      <c r="P11" t="s">
        <v>92</v>
      </c>
      <c r="Q11" t="s">
        <v>69</v>
      </c>
      <c r="R11" t="s">
        <v>245</v>
      </c>
    </row>
    <row r="12" spans="1:17" ht="12.75">
      <c r="A12">
        <v>10</v>
      </c>
      <c r="B12" t="s">
        <v>24</v>
      </c>
      <c r="C12" t="s">
        <v>335</v>
      </c>
      <c r="D12">
        <v>1858</v>
      </c>
      <c r="E12" s="4">
        <v>800</v>
      </c>
      <c r="F12">
        <v>17</v>
      </c>
      <c r="G12">
        <v>27</v>
      </c>
      <c r="H12">
        <f>17*27</f>
        <v>459</v>
      </c>
      <c r="I12">
        <v>1.5</v>
      </c>
      <c r="J12" t="s">
        <v>56</v>
      </c>
      <c r="K12" t="s">
        <v>57</v>
      </c>
      <c r="L12" s="2">
        <v>29388</v>
      </c>
      <c r="M12" t="s">
        <v>67</v>
      </c>
      <c r="N12" t="s">
        <v>235</v>
      </c>
      <c r="O12" t="s">
        <v>68</v>
      </c>
      <c r="P12" t="s">
        <v>59</v>
      </c>
      <c r="Q12" t="s">
        <v>69</v>
      </c>
    </row>
    <row r="13" spans="1:18" ht="12.75">
      <c r="A13">
        <v>11</v>
      </c>
      <c r="B13" t="s">
        <v>25</v>
      </c>
      <c r="C13" t="s">
        <v>336</v>
      </c>
      <c r="D13">
        <v>1846</v>
      </c>
      <c r="E13" s="4">
        <v>250</v>
      </c>
      <c r="F13">
        <v>23</v>
      </c>
      <c r="G13">
        <v>25</v>
      </c>
      <c r="H13">
        <f>23*25</f>
        <v>575</v>
      </c>
      <c r="I13">
        <v>1</v>
      </c>
      <c r="J13" t="s">
        <v>57</v>
      </c>
      <c r="K13" t="s">
        <v>57</v>
      </c>
      <c r="L13" s="2">
        <v>23777</v>
      </c>
      <c r="M13" t="s">
        <v>277</v>
      </c>
      <c r="N13" t="s">
        <v>64</v>
      </c>
      <c r="O13" t="s">
        <v>181</v>
      </c>
      <c r="P13" t="s">
        <v>95</v>
      </c>
      <c r="Q13" t="s">
        <v>69</v>
      </c>
      <c r="R13" t="s">
        <v>182</v>
      </c>
    </row>
    <row r="14" spans="1:18" ht="12.75">
      <c r="A14">
        <v>12</v>
      </c>
      <c r="B14" t="s">
        <v>25</v>
      </c>
      <c r="C14" t="s">
        <v>336</v>
      </c>
      <c r="D14">
        <v>1859</v>
      </c>
      <c r="E14" s="4">
        <v>500</v>
      </c>
      <c r="F14">
        <v>15</v>
      </c>
      <c r="G14">
        <v>30</v>
      </c>
      <c r="H14">
        <f>15*30</f>
        <v>450</v>
      </c>
      <c r="I14">
        <v>1</v>
      </c>
      <c r="J14" t="s">
        <v>56</v>
      </c>
      <c r="K14" t="s">
        <v>66</v>
      </c>
      <c r="L14" s="2">
        <v>30396</v>
      </c>
      <c r="M14" t="s">
        <v>318</v>
      </c>
      <c r="N14" t="s">
        <v>241</v>
      </c>
      <c r="O14" t="s">
        <v>242</v>
      </c>
      <c r="P14" t="s">
        <v>95</v>
      </c>
      <c r="Q14" t="s">
        <v>69</v>
      </c>
      <c r="R14" t="s">
        <v>243</v>
      </c>
    </row>
    <row r="15" spans="1:18" ht="12.75">
      <c r="A15">
        <v>13</v>
      </c>
      <c r="B15" t="s">
        <v>26</v>
      </c>
      <c r="C15" t="s">
        <v>337</v>
      </c>
      <c r="D15">
        <v>1833</v>
      </c>
      <c r="E15" s="4">
        <v>2000</v>
      </c>
      <c r="F15">
        <v>21</v>
      </c>
      <c r="G15">
        <v>45</v>
      </c>
      <c r="H15">
        <f>21*45</f>
        <v>945</v>
      </c>
      <c r="I15">
        <v>2</v>
      </c>
      <c r="J15" t="s">
        <v>56</v>
      </c>
      <c r="K15" t="s">
        <v>57</v>
      </c>
      <c r="L15" s="2">
        <v>17410</v>
      </c>
      <c r="M15" t="s">
        <v>277</v>
      </c>
      <c r="N15" t="s">
        <v>64</v>
      </c>
      <c r="O15" t="s">
        <v>68</v>
      </c>
      <c r="P15" t="s">
        <v>59</v>
      </c>
      <c r="Q15" t="s">
        <v>69</v>
      </c>
      <c r="R15" t="s">
        <v>150</v>
      </c>
    </row>
    <row r="16" spans="1:17" ht="12.75">
      <c r="A16">
        <v>14</v>
      </c>
      <c r="B16" t="s">
        <v>26</v>
      </c>
      <c r="C16" t="s">
        <v>337</v>
      </c>
      <c r="D16">
        <v>1841</v>
      </c>
      <c r="E16" s="4">
        <v>1000</v>
      </c>
      <c r="F16">
        <v>17</v>
      </c>
      <c r="G16">
        <v>32</v>
      </c>
      <c r="H16">
        <f>17*32</f>
        <v>544</v>
      </c>
      <c r="I16">
        <v>2</v>
      </c>
      <c r="J16" t="s">
        <v>56</v>
      </c>
      <c r="K16" t="s">
        <v>57</v>
      </c>
      <c r="L16" s="2">
        <v>18230</v>
      </c>
      <c r="M16" t="s">
        <v>284</v>
      </c>
      <c r="N16" t="s">
        <v>285</v>
      </c>
      <c r="O16" t="s">
        <v>68</v>
      </c>
      <c r="P16" t="s">
        <v>59</v>
      </c>
      <c r="Q16" t="s">
        <v>69</v>
      </c>
    </row>
    <row r="17" spans="1:18" ht="12.75">
      <c r="A17">
        <v>15</v>
      </c>
      <c r="B17" t="s">
        <v>26</v>
      </c>
      <c r="C17" t="s">
        <v>337</v>
      </c>
      <c r="D17">
        <v>1844</v>
      </c>
      <c r="E17" s="4">
        <v>1250</v>
      </c>
      <c r="F17">
        <v>21</v>
      </c>
      <c r="G17">
        <v>45</v>
      </c>
      <c r="H17">
        <f>21*45</f>
        <v>945</v>
      </c>
      <c r="I17">
        <v>2</v>
      </c>
      <c r="J17" t="s">
        <v>56</v>
      </c>
      <c r="K17" t="s">
        <v>57</v>
      </c>
      <c r="L17" s="2">
        <v>22541</v>
      </c>
      <c r="M17" t="s">
        <v>277</v>
      </c>
      <c r="N17" t="s">
        <v>64</v>
      </c>
      <c r="O17" t="s">
        <v>68</v>
      </c>
      <c r="P17" t="s">
        <v>59</v>
      </c>
      <c r="Q17" t="s">
        <v>69</v>
      </c>
      <c r="R17" t="s">
        <v>227</v>
      </c>
    </row>
    <row r="18" spans="1:18" ht="12.75">
      <c r="A18">
        <v>16</v>
      </c>
      <c r="B18" t="s">
        <v>26</v>
      </c>
      <c r="C18" t="s">
        <v>337</v>
      </c>
      <c r="D18">
        <v>1858</v>
      </c>
      <c r="E18" s="4">
        <v>4000</v>
      </c>
      <c r="F18">
        <v>20</v>
      </c>
      <c r="G18">
        <v>40</v>
      </c>
      <c r="H18">
        <f>20*40</f>
        <v>800</v>
      </c>
      <c r="I18">
        <v>3</v>
      </c>
      <c r="J18" t="s">
        <v>56</v>
      </c>
      <c r="K18" t="s">
        <v>89</v>
      </c>
      <c r="L18" s="2">
        <v>28537</v>
      </c>
      <c r="M18" t="s">
        <v>214</v>
      </c>
      <c r="N18" t="s">
        <v>64</v>
      </c>
      <c r="O18" t="s">
        <v>68</v>
      </c>
      <c r="P18" t="s">
        <v>59</v>
      </c>
      <c r="Q18" t="s">
        <v>69</v>
      </c>
      <c r="R18" t="s">
        <v>257</v>
      </c>
    </row>
    <row r="19" spans="1:17" ht="12.75">
      <c r="A19">
        <v>17</v>
      </c>
      <c r="B19" t="s">
        <v>27</v>
      </c>
      <c r="C19" t="s">
        <v>338</v>
      </c>
      <c r="D19">
        <v>1836</v>
      </c>
      <c r="E19" s="4">
        <v>350</v>
      </c>
      <c r="F19" t="s">
        <v>61</v>
      </c>
      <c r="G19" t="s">
        <v>61</v>
      </c>
      <c r="I19">
        <v>1.5</v>
      </c>
      <c r="J19" t="s">
        <v>56</v>
      </c>
      <c r="K19" t="s">
        <v>57</v>
      </c>
      <c r="L19" s="2">
        <v>19298</v>
      </c>
      <c r="M19" t="s">
        <v>191</v>
      </c>
      <c r="N19" t="s">
        <v>64</v>
      </c>
      <c r="O19" t="s">
        <v>68</v>
      </c>
      <c r="P19" t="s">
        <v>59</v>
      </c>
      <c r="Q19" t="s">
        <v>69</v>
      </c>
    </row>
    <row r="20" spans="1:18" ht="12.75">
      <c r="A20">
        <v>18</v>
      </c>
      <c r="B20" t="s">
        <v>28</v>
      </c>
      <c r="C20" t="s">
        <v>339</v>
      </c>
      <c r="D20">
        <v>1837</v>
      </c>
      <c r="E20" s="4">
        <v>1500</v>
      </c>
      <c r="F20" t="s">
        <v>139</v>
      </c>
      <c r="G20">
        <v>38</v>
      </c>
      <c r="H20">
        <f>28*38</f>
        <v>1064</v>
      </c>
      <c r="I20">
        <v>3</v>
      </c>
      <c r="J20" t="s">
        <v>56</v>
      </c>
      <c r="K20" t="s">
        <v>66</v>
      </c>
      <c r="L20" s="2">
        <v>18023</v>
      </c>
      <c r="M20" t="s">
        <v>319</v>
      </c>
      <c r="N20" t="s">
        <v>64</v>
      </c>
      <c r="O20" t="s">
        <v>68</v>
      </c>
      <c r="P20" t="s">
        <v>59</v>
      </c>
      <c r="Q20" t="s">
        <v>69</v>
      </c>
      <c r="R20" t="s">
        <v>140</v>
      </c>
    </row>
    <row r="21" spans="1:18" ht="12.75">
      <c r="A21">
        <v>19</v>
      </c>
      <c r="B21" t="s">
        <v>28</v>
      </c>
      <c r="C21" t="s">
        <v>339</v>
      </c>
      <c r="D21">
        <v>1837</v>
      </c>
      <c r="E21" s="4">
        <v>2500</v>
      </c>
      <c r="F21">
        <v>19</v>
      </c>
      <c r="G21">
        <v>68</v>
      </c>
      <c r="H21">
        <f>19*68</f>
        <v>1292</v>
      </c>
      <c r="I21">
        <v>3</v>
      </c>
      <c r="J21" t="s">
        <v>56</v>
      </c>
      <c r="K21" t="s">
        <v>57</v>
      </c>
      <c r="L21" s="2">
        <v>19376</v>
      </c>
      <c r="M21" t="s">
        <v>194</v>
      </c>
      <c r="N21" t="s">
        <v>229</v>
      </c>
      <c r="O21" t="s">
        <v>68</v>
      </c>
      <c r="P21" t="s">
        <v>59</v>
      </c>
      <c r="Q21" t="s">
        <v>69</v>
      </c>
      <c r="R21" t="s">
        <v>230</v>
      </c>
    </row>
    <row r="22" spans="1:18" ht="12.75">
      <c r="A22">
        <v>20</v>
      </c>
      <c r="B22" t="s">
        <v>28</v>
      </c>
      <c r="C22" t="s">
        <v>339</v>
      </c>
      <c r="D22">
        <v>1844</v>
      </c>
      <c r="E22" s="4">
        <v>1200</v>
      </c>
      <c r="F22">
        <v>20</v>
      </c>
      <c r="G22">
        <v>38</v>
      </c>
      <c r="H22">
        <f>20*38</f>
        <v>760</v>
      </c>
      <c r="I22">
        <v>2</v>
      </c>
      <c r="J22" t="s">
        <v>56</v>
      </c>
      <c r="K22" t="s">
        <v>66</v>
      </c>
      <c r="L22" s="2">
        <v>22251</v>
      </c>
      <c r="M22" t="s">
        <v>286</v>
      </c>
      <c r="N22" t="s">
        <v>172</v>
      </c>
      <c r="O22" t="s">
        <v>68</v>
      </c>
      <c r="P22" t="s">
        <v>59</v>
      </c>
      <c r="Q22" t="s">
        <v>69</v>
      </c>
      <c r="R22" t="s">
        <v>190</v>
      </c>
    </row>
    <row r="23" spans="1:18" ht="12.75">
      <c r="A23">
        <v>21</v>
      </c>
      <c r="B23" t="s">
        <v>210</v>
      </c>
      <c r="C23" t="s">
        <v>339</v>
      </c>
      <c r="D23">
        <v>1854</v>
      </c>
      <c r="E23" s="4">
        <v>500</v>
      </c>
      <c r="F23" t="s">
        <v>170</v>
      </c>
      <c r="G23" t="s">
        <v>170</v>
      </c>
      <c r="I23">
        <v>2</v>
      </c>
      <c r="J23" t="s">
        <v>56</v>
      </c>
      <c r="K23" t="s">
        <v>66</v>
      </c>
      <c r="L23" s="2">
        <v>27289</v>
      </c>
      <c r="M23" t="s">
        <v>211</v>
      </c>
      <c r="N23" t="s">
        <v>232</v>
      </c>
      <c r="O23" t="s">
        <v>68</v>
      </c>
      <c r="P23" t="s">
        <v>59</v>
      </c>
      <c r="Q23" t="s">
        <v>69</v>
      </c>
      <c r="R23" t="s">
        <v>262</v>
      </c>
    </row>
    <row r="24" spans="1:18" ht="12.75">
      <c r="A24">
        <v>22</v>
      </c>
      <c r="B24" t="s">
        <v>29</v>
      </c>
      <c r="C24" t="s">
        <v>340</v>
      </c>
      <c r="D24">
        <v>1816</v>
      </c>
      <c r="E24" s="4">
        <v>500</v>
      </c>
      <c r="F24" t="s">
        <v>61</v>
      </c>
      <c r="G24" t="s">
        <v>61</v>
      </c>
      <c r="I24">
        <v>1</v>
      </c>
      <c r="J24" t="s">
        <v>56</v>
      </c>
      <c r="K24" t="s">
        <v>57</v>
      </c>
      <c r="L24">
        <v>6541</v>
      </c>
      <c r="M24" t="s">
        <v>62</v>
      </c>
      <c r="N24" t="s">
        <v>65</v>
      </c>
      <c r="O24" t="s">
        <v>58</v>
      </c>
      <c r="P24" t="s">
        <v>59</v>
      </c>
      <c r="Q24" t="s">
        <v>69</v>
      </c>
      <c r="R24" t="s">
        <v>60</v>
      </c>
    </row>
    <row r="25" spans="1:18" ht="12.75">
      <c r="A25">
        <v>23</v>
      </c>
      <c r="B25" t="s">
        <v>29</v>
      </c>
      <c r="C25" t="s">
        <v>340</v>
      </c>
      <c r="D25">
        <v>1816</v>
      </c>
      <c r="E25" s="4">
        <v>1000</v>
      </c>
      <c r="F25">
        <v>15</v>
      </c>
      <c r="G25">
        <v>19</v>
      </c>
      <c r="H25">
        <f>15*19</f>
        <v>285</v>
      </c>
      <c r="I25">
        <v>3</v>
      </c>
      <c r="J25" t="s">
        <v>56</v>
      </c>
      <c r="K25" t="s">
        <v>66</v>
      </c>
      <c r="L25">
        <v>7524</v>
      </c>
      <c r="M25" t="s">
        <v>67</v>
      </c>
      <c r="N25" t="s">
        <v>84</v>
      </c>
      <c r="O25" t="s">
        <v>68</v>
      </c>
      <c r="P25" t="s">
        <v>59</v>
      </c>
      <c r="Q25" t="s">
        <v>69</v>
      </c>
      <c r="R25" t="s">
        <v>124</v>
      </c>
    </row>
    <row r="26" spans="1:18" ht="12.75">
      <c r="A26">
        <v>24</v>
      </c>
      <c r="B26" t="s">
        <v>29</v>
      </c>
      <c r="C26" t="s">
        <v>340</v>
      </c>
      <c r="D26">
        <v>1818</v>
      </c>
      <c r="E26" s="4">
        <v>600</v>
      </c>
      <c r="F26">
        <v>11</v>
      </c>
      <c r="G26">
        <v>16</v>
      </c>
      <c r="H26">
        <f>11*16</f>
        <v>176</v>
      </c>
      <c r="I26">
        <v>2</v>
      </c>
      <c r="J26" t="s">
        <v>57</v>
      </c>
      <c r="K26" t="s">
        <v>57</v>
      </c>
      <c r="L26">
        <v>8075</v>
      </c>
      <c r="M26" t="s">
        <v>87</v>
      </c>
      <c r="N26" t="s">
        <v>64</v>
      </c>
      <c r="O26" t="s">
        <v>77</v>
      </c>
      <c r="P26" t="s">
        <v>78</v>
      </c>
      <c r="Q26" t="s">
        <v>69</v>
      </c>
      <c r="R26" t="s">
        <v>76</v>
      </c>
    </row>
    <row r="27" spans="1:18" ht="12.75">
      <c r="A27">
        <v>25</v>
      </c>
      <c r="B27" t="s">
        <v>29</v>
      </c>
      <c r="C27" t="s">
        <v>340</v>
      </c>
      <c r="D27">
        <v>1821</v>
      </c>
      <c r="E27" s="4">
        <v>1000</v>
      </c>
      <c r="F27">
        <v>22</v>
      </c>
      <c r="G27">
        <v>26</v>
      </c>
      <c r="H27">
        <f>22*26</f>
        <v>572</v>
      </c>
      <c r="I27">
        <v>1</v>
      </c>
      <c r="J27" t="s">
        <v>57</v>
      </c>
      <c r="K27" t="s">
        <v>57</v>
      </c>
      <c r="L27">
        <v>8484</v>
      </c>
      <c r="M27" t="s">
        <v>87</v>
      </c>
      <c r="N27" t="s">
        <v>85</v>
      </c>
      <c r="O27" t="s">
        <v>68</v>
      </c>
      <c r="P27" t="s">
        <v>68</v>
      </c>
      <c r="Q27" t="s">
        <v>69</v>
      </c>
      <c r="R27" t="s">
        <v>86</v>
      </c>
    </row>
    <row r="28" spans="1:18" ht="12.75">
      <c r="A28">
        <v>26</v>
      </c>
      <c r="B28" t="s">
        <v>29</v>
      </c>
      <c r="C28" t="s">
        <v>340</v>
      </c>
      <c r="D28">
        <v>1851</v>
      </c>
      <c r="E28" s="4">
        <v>400</v>
      </c>
      <c r="F28">
        <v>17</v>
      </c>
      <c r="G28">
        <v>22</v>
      </c>
      <c r="H28">
        <f>17*22</f>
        <v>374</v>
      </c>
      <c r="I28">
        <v>2</v>
      </c>
      <c r="J28" t="s">
        <v>56</v>
      </c>
      <c r="K28" t="s">
        <v>57</v>
      </c>
      <c r="L28">
        <v>8969</v>
      </c>
      <c r="M28" t="s">
        <v>93</v>
      </c>
      <c r="N28" t="s">
        <v>90</v>
      </c>
      <c r="O28" t="s">
        <v>91</v>
      </c>
      <c r="P28" t="s">
        <v>92</v>
      </c>
      <c r="Q28" t="s">
        <v>69</v>
      </c>
      <c r="R28" t="s">
        <v>246</v>
      </c>
    </row>
    <row r="29" spans="1:17" ht="12.75">
      <c r="A29">
        <v>27</v>
      </c>
      <c r="B29" t="s">
        <v>29</v>
      </c>
      <c r="C29" t="s">
        <v>340</v>
      </c>
      <c r="D29">
        <v>1853</v>
      </c>
      <c r="E29" s="4">
        <v>1200</v>
      </c>
      <c r="F29">
        <v>18</v>
      </c>
      <c r="G29">
        <v>26</v>
      </c>
      <c r="H29">
        <f>18*26</f>
        <v>468</v>
      </c>
      <c r="I29">
        <v>2</v>
      </c>
      <c r="J29" t="s">
        <v>56</v>
      </c>
      <c r="K29" t="s">
        <v>57</v>
      </c>
      <c r="L29">
        <v>9039</v>
      </c>
      <c r="M29" t="s">
        <v>287</v>
      </c>
      <c r="N29" t="s">
        <v>64</v>
      </c>
      <c r="O29" t="s">
        <v>94</v>
      </c>
      <c r="P29" t="s">
        <v>95</v>
      </c>
      <c r="Q29" t="s">
        <v>69</v>
      </c>
    </row>
    <row r="30" spans="1:18" ht="12.75">
      <c r="A30">
        <v>28</v>
      </c>
      <c r="B30" t="s">
        <v>29</v>
      </c>
      <c r="C30" t="s">
        <v>340</v>
      </c>
      <c r="D30">
        <v>1855</v>
      </c>
      <c r="E30" s="4">
        <v>600</v>
      </c>
      <c r="F30">
        <v>18</v>
      </c>
      <c r="G30">
        <v>32</v>
      </c>
      <c r="H30">
        <f>18*32</f>
        <v>576</v>
      </c>
      <c r="I30">
        <v>2</v>
      </c>
      <c r="J30" t="s">
        <v>56</v>
      </c>
      <c r="K30" t="s">
        <v>158</v>
      </c>
      <c r="L30">
        <v>9182</v>
      </c>
      <c r="M30" t="s">
        <v>125</v>
      </c>
      <c r="N30" t="s">
        <v>275</v>
      </c>
      <c r="O30" t="s">
        <v>68</v>
      </c>
      <c r="P30" t="s">
        <v>59</v>
      </c>
      <c r="Q30" t="s">
        <v>69</v>
      </c>
      <c r="R30" t="s">
        <v>236</v>
      </c>
    </row>
    <row r="31" spans="1:17" ht="12.75">
      <c r="A31">
        <v>29</v>
      </c>
      <c r="B31" t="s">
        <v>29</v>
      </c>
      <c r="C31" t="s">
        <v>340</v>
      </c>
      <c r="D31">
        <v>1860</v>
      </c>
      <c r="E31" s="4">
        <v>1200</v>
      </c>
      <c r="F31">
        <v>17</v>
      </c>
      <c r="G31">
        <v>33.5</v>
      </c>
      <c r="H31">
        <f>17*33.5</f>
        <v>569.5</v>
      </c>
      <c r="I31">
        <v>2</v>
      </c>
      <c r="J31" t="s">
        <v>56</v>
      </c>
      <c r="K31" t="s">
        <v>57</v>
      </c>
      <c r="L31">
        <v>9377</v>
      </c>
      <c r="M31" t="s">
        <v>97</v>
      </c>
      <c r="N31" t="s">
        <v>64</v>
      </c>
      <c r="O31" t="s">
        <v>94</v>
      </c>
      <c r="P31" t="s">
        <v>95</v>
      </c>
      <c r="Q31" t="s">
        <v>69</v>
      </c>
    </row>
    <row r="32" spans="1:17" ht="12.75">
      <c r="A32">
        <v>30</v>
      </c>
      <c r="B32" t="s">
        <v>29</v>
      </c>
      <c r="C32" t="s">
        <v>340</v>
      </c>
      <c r="D32">
        <v>1818</v>
      </c>
      <c r="E32" s="4">
        <v>800</v>
      </c>
      <c r="F32" t="s">
        <v>61</v>
      </c>
      <c r="G32" t="s">
        <v>61</v>
      </c>
      <c r="I32">
        <v>1</v>
      </c>
      <c r="J32" t="s">
        <v>56</v>
      </c>
      <c r="K32" t="s">
        <v>57</v>
      </c>
      <c r="L32" s="2">
        <v>12018</v>
      </c>
      <c r="M32" t="s">
        <v>320</v>
      </c>
      <c r="N32" t="s">
        <v>64</v>
      </c>
      <c r="O32" t="s">
        <v>68</v>
      </c>
      <c r="P32" t="s">
        <v>59</v>
      </c>
      <c r="Q32" t="s">
        <v>69</v>
      </c>
    </row>
    <row r="33" spans="1:17" ht="12.75">
      <c r="A33">
        <v>31</v>
      </c>
      <c r="B33" t="s">
        <v>29</v>
      </c>
      <c r="C33" t="s">
        <v>340</v>
      </c>
      <c r="D33">
        <v>1819</v>
      </c>
      <c r="E33" s="4">
        <v>800</v>
      </c>
      <c r="F33" t="s">
        <v>61</v>
      </c>
      <c r="G33" t="s">
        <v>61</v>
      </c>
      <c r="I33">
        <v>2</v>
      </c>
      <c r="J33" t="s">
        <v>56</v>
      </c>
      <c r="K33" t="s">
        <v>57</v>
      </c>
      <c r="L33" s="2">
        <v>12092</v>
      </c>
      <c r="M33" t="s">
        <v>99</v>
      </c>
      <c r="N33" t="s">
        <v>100</v>
      </c>
      <c r="O33" t="s">
        <v>68</v>
      </c>
      <c r="P33" t="s">
        <v>59</v>
      </c>
      <c r="Q33" t="s">
        <v>69</v>
      </c>
    </row>
    <row r="34" spans="1:18" ht="12.75">
      <c r="A34">
        <v>32</v>
      </c>
      <c r="B34" t="s">
        <v>29</v>
      </c>
      <c r="C34" t="s">
        <v>340</v>
      </c>
      <c r="D34">
        <v>1819</v>
      </c>
      <c r="E34" s="4">
        <v>800</v>
      </c>
      <c r="F34" t="s">
        <v>61</v>
      </c>
      <c r="G34" t="s">
        <v>61</v>
      </c>
      <c r="I34">
        <v>2.5</v>
      </c>
      <c r="J34" t="s">
        <v>56</v>
      </c>
      <c r="K34" t="s">
        <v>57</v>
      </c>
      <c r="L34" s="2">
        <v>12095</v>
      </c>
      <c r="M34" t="s">
        <v>288</v>
      </c>
      <c r="N34" t="s">
        <v>64</v>
      </c>
      <c r="O34" t="s">
        <v>68</v>
      </c>
      <c r="P34" t="s">
        <v>59</v>
      </c>
      <c r="Q34" t="s">
        <v>69</v>
      </c>
      <c r="R34" t="s">
        <v>101</v>
      </c>
    </row>
    <row r="35" spans="1:18" ht="12.75">
      <c r="A35">
        <v>33</v>
      </c>
      <c r="B35" t="s">
        <v>29</v>
      </c>
      <c r="C35" t="s">
        <v>340</v>
      </c>
      <c r="D35">
        <v>1822</v>
      </c>
      <c r="E35" s="4">
        <v>600</v>
      </c>
      <c r="F35" t="s">
        <v>61</v>
      </c>
      <c r="G35" t="s">
        <v>61</v>
      </c>
      <c r="I35">
        <v>1</v>
      </c>
      <c r="J35" t="s">
        <v>57</v>
      </c>
      <c r="K35" t="s">
        <v>57</v>
      </c>
      <c r="L35" s="2">
        <v>12626</v>
      </c>
      <c r="M35" t="s">
        <v>186</v>
      </c>
      <c r="N35" t="s">
        <v>64</v>
      </c>
      <c r="O35" t="s">
        <v>77</v>
      </c>
      <c r="P35" t="s">
        <v>78</v>
      </c>
      <c r="Q35" t="s">
        <v>69</v>
      </c>
      <c r="R35" t="s">
        <v>108</v>
      </c>
    </row>
    <row r="36" spans="1:17" ht="12.75">
      <c r="A36">
        <v>34</v>
      </c>
      <c r="B36" t="s">
        <v>29</v>
      </c>
      <c r="C36" t="s">
        <v>340</v>
      </c>
      <c r="D36">
        <v>1823</v>
      </c>
      <c r="E36" s="4">
        <v>500</v>
      </c>
      <c r="F36">
        <v>14</v>
      </c>
      <c r="G36">
        <v>30</v>
      </c>
      <c r="H36">
        <f>14*30</f>
        <v>420</v>
      </c>
      <c r="I36">
        <v>2</v>
      </c>
      <c r="J36" t="s">
        <v>56</v>
      </c>
      <c r="K36" t="s">
        <v>66</v>
      </c>
      <c r="L36" s="2">
        <v>12926</v>
      </c>
      <c r="M36" t="s">
        <v>111</v>
      </c>
      <c r="N36" t="s">
        <v>64</v>
      </c>
      <c r="O36" t="s">
        <v>68</v>
      </c>
      <c r="P36" t="s">
        <v>59</v>
      </c>
      <c r="Q36" t="s">
        <v>69</v>
      </c>
    </row>
    <row r="37" spans="1:18" ht="12.75">
      <c r="A37">
        <v>35</v>
      </c>
      <c r="B37" t="s">
        <v>29</v>
      </c>
      <c r="C37" t="s">
        <v>340</v>
      </c>
      <c r="D37">
        <v>1823</v>
      </c>
      <c r="E37" s="4">
        <v>500</v>
      </c>
      <c r="F37">
        <v>14</v>
      </c>
      <c r="G37">
        <v>30</v>
      </c>
      <c r="H37">
        <v>420</v>
      </c>
      <c r="I37">
        <v>2</v>
      </c>
      <c r="J37" t="s">
        <v>56</v>
      </c>
      <c r="K37" t="s">
        <v>66</v>
      </c>
      <c r="L37" s="2">
        <v>12927</v>
      </c>
      <c r="M37" t="s">
        <v>97</v>
      </c>
      <c r="N37" t="s">
        <v>64</v>
      </c>
      <c r="O37" t="s">
        <v>68</v>
      </c>
      <c r="P37" t="s">
        <v>59</v>
      </c>
      <c r="Q37" t="s">
        <v>69</v>
      </c>
      <c r="R37" t="s">
        <v>113</v>
      </c>
    </row>
    <row r="38" spans="1:18" ht="12.75">
      <c r="A38">
        <v>36</v>
      </c>
      <c r="B38" t="s">
        <v>29</v>
      </c>
      <c r="C38" t="s">
        <v>340</v>
      </c>
      <c r="D38">
        <v>1823</v>
      </c>
      <c r="E38" s="4">
        <v>500</v>
      </c>
      <c r="F38">
        <v>14</v>
      </c>
      <c r="G38">
        <v>30</v>
      </c>
      <c r="H38">
        <v>420</v>
      </c>
      <c r="I38">
        <v>2</v>
      </c>
      <c r="J38" t="s">
        <v>56</v>
      </c>
      <c r="K38" t="s">
        <v>66</v>
      </c>
      <c r="L38" s="2">
        <v>12927</v>
      </c>
      <c r="M38" t="s">
        <v>97</v>
      </c>
      <c r="N38" t="s">
        <v>64</v>
      </c>
      <c r="O38" t="s">
        <v>68</v>
      </c>
      <c r="P38" t="s">
        <v>59</v>
      </c>
      <c r="Q38" t="s">
        <v>69</v>
      </c>
      <c r="R38" t="s">
        <v>112</v>
      </c>
    </row>
    <row r="39" spans="1:18" ht="12.75">
      <c r="A39">
        <v>37</v>
      </c>
      <c r="B39" t="s">
        <v>29</v>
      </c>
      <c r="C39" t="s">
        <v>340</v>
      </c>
      <c r="D39">
        <v>1826</v>
      </c>
      <c r="E39" s="4">
        <v>1200</v>
      </c>
      <c r="F39">
        <v>18</v>
      </c>
      <c r="G39">
        <v>18</v>
      </c>
      <c r="H39">
        <f>18*18</f>
        <v>324</v>
      </c>
      <c r="I39">
        <v>3</v>
      </c>
      <c r="J39" t="s">
        <v>56</v>
      </c>
      <c r="K39" t="s">
        <v>66</v>
      </c>
      <c r="L39" s="2">
        <v>13025</v>
      </c>
      <c r="M39" t="s">
        <v>281</v>
      </c>
      <c r="N39" t="s">
        <v>280</v>
      </c>
      <c r="O39" t="s">
        <v>81</v>
      </c>
      <c r="P39" t="s">
        <v>59</v>
      </c>
      <c r="Q39" t="s">
        <v>69</v>
      </c>
      <c r="R39" t="s">
        <v>114</v>
      </c>
    </row>
    <row r="40" spans="1:17" ht="12.75">
      <c r="A40">
        <v>38</v>
      </c>
      <c r="B40" t="s">
        <v>29</v>
      </c>
      <c r="C40" t="s">
        <v>340</v>
      </c>
      <c r="D40">
        <v>1822</v>
      </c>
      <c r="E40" s="4">
        <v>500</v>
      </c>
      <c r="F40">
        <v>20</v>
      </c>
      <c r="G40">
        <v>24</v>
      </c>
      <c r="H40">
        <f>20*24</f>
        <v>480</v>
      </c>
      <c r="I40">
        <v>2</v>
      </c>
      <c r="J40" t="s">
        <v>56</v>
      </c>
      <c r="K40" t="s">
        <v>57</v>
      </c>
      <c r="L40" s="2">
        <v>13884</v>
      </c>
      <c r="M40" t="s">
        <v>67</v>
      </c>
      <c r="N40" t="s">
        <v>64</v>
      </c>
      <c r="O40" t="s">
        <v>68</v>
      </c>
      <c r="P40" t="s">
        <v>59</v>
      </c>
      <c r="Q40" t="s">
        <v>69</v>
      </c>
    </row>
    <row r="41" spans="1:18" ht="12.75">
      <c r="A41">
        <v>39</v>
      </c>
      <c r="B41" t="s">
        <v>29</v>
      </c>
      <c r="C41" t="s">
        <v>340</v>
      </c>
      <c r="D41">
        <v>1822</v>
      </c>
      <c r="E41" s="4">
        <v>300</v>
      </c>
      <c r="F41" t="s">
        <v>61</v>
      </c>
      <c r="G41" t="s">
        <v>61</v>
      </c>
      <c r="I41">
        <v>1</v>
      </c>
      <c r="J41" t="s">
        <v>118</v>
      </c>
      <c r="K41" t="s">
        <v>57</v>
      </c>
      <c r="L41" s="2">
        <v>13928</v>
      </c>
      <c r="M41" t="s">
        <v>321</v>
      </c>
      <c r="N41" t="s">
        <v>64</v>
      </c>
      <c r="O41" t="s">
        <v>68</v>
      </c>
      <c r="P41" t="s">
        <v>59</v>
      </c>
      <c r="Q41" t="s">
        <v>69</v>
      </c>
      <c r="R41" t="s">
        <v>119</v>
      </c>
    </row>
    <row r="42" spans="1:17" ht="12.75">
      <c r="A42">
        <v>40</v>
      </c>
      <c r="B42" t="s">
        <v>29</v>
      </c>
      <c r="C42" t="s">
        <v>340</v>
      </c>
      <c r="D42">
        <v>1822</v>
      </c>
      <c r="E42" s="4">
        <v>1500</v>
      </c>
      <c r="F42" t="s">
        <v>61</v>
      </c>
      <c r="G42" t="s">
        <v>61</v>
      </c>
      <c r="I42">
        <v>2</v>
      </c>
      <c r="J42" t="s">
        <v>56</v>
      </c>
      <c r="K42" t="s">
        <v>66</v>
      </c>
      <c r="L42" s="2">
        <v>14334</v>
      </c>
      <c r="M42" t="s">
        <v>125</v>
      </c>
      <c r="N42" t="s">
        <v>64</v>
      </c>
      <c r="O42" t="s">
        <v>68</v>
      </c>
      <c r="P42" t="s">
        <v>59</v>
      </c>
      <c r="Q42" t="s">
        <v>69</v>
      </c>
    </row>
    <row r="43" spans="1:18" ht="12.75">
      <c r="A43">
        <v>41</v>
      </c>
      <c r="B43" t="s">
        <v>29</v>
      </c>
      <c r="C43" t="s">
        <v>340</v>
      </c>
      <c r="D43">
        <v>1822</v>
      </c>
      <c r="E43" s="4">
        <v>1250</v>
      </c>
      <c r="F43" t="s">
        <v>61</v>
      </c>
      <c r="G43" t="s">
        <v>61</v>
      </c>
      <c r="I43">
        <v>2</v>
      </c>
      <c r="J43" t="s">
        <v>56</v>
      </c>
      <c r="K43" t="s">
        <v>57</v>
      </c>
      <c r="L43" s="2">
        <v>14548</v>
      </c>
      <c r="M43" t="s">
        <v>191</v>
      </c>
      <c r="N43" t="s">
        <v>64</v>
      </c>
      <c r="O43" t="s">
        <v>74</v>
      </c>
      <c r="P43" t="s">
        <v>59</v>
      </c>
      <c r="Q43" t="s">
        <v>69</v>
      </c>
      <c r="R43" t="s">
        <v>178</v>
      </c>
    </row>
    <row r="44" spans="1:17" ht="12.75">
      <c r="A44">
        <v>42</v>
      </c>
      <c r="B44" t="s">
        <v>29</v>
      </c>
      <c r="C44" t="s">
        <v>340</v>
      </c>
      <c r="D44">
        <v>1829</v>
      </c>
      <c r="E44" s="4">
        <v>1250</v>
      </c>
      <c r="F44" t="s">
        <v>61</v>
      </c>
      <c r="G44" t="s">
        <v>61</v>
      </c>
      <c r="I44">
        <v>2</v>
      </c>
      <c r="J44" t="s">
        <v>56</v>
      </c>
      <c r="K44" t="s">
        <v>66</v>
      </c>
      <c r="L44" s="2">
        <v>16889</v>
      </c>
      <c r="M44" t="s">
        <v>288</v>
      </c>
      <c r="N44" t="s">
        <v>64</v>
      </c>
      <c r="O44" t="s">
        <v>68</v>
      </c>
      <c r="P44" t="s">
        <v>59</v>
      </c>
      <c r="Q44" t="s">
        <v>69</v>
      </c>
    </row>
    <row r="45" spans="1:18" ht="12.75">
      <c r="A45">
        <v>43</v>
      </c>
      <c r="B45" t="s">
        <v>29</v>
      </c>
      <c r="C45" t="s">
        <v>340</v>
      </c>
      <c r="D45">
        <v>1829</v>
      </c>
      <c r="E45" s="4">
        <v>150</v>
      </c>
      <c r="F45">
        <v>14</v>
      </c>
      <c r="G45">
        <v>16</v>
      </c>
      <c r="H45">
        <f>14*16</f>
        <v>224</v>
      </c>
      <c r="I45">
        <v>1</v>
      </c>
      <c r="J45" t="s">
        <v>57</v>
      </c>
      <c r="K45" t="s">
        <v>57</v>
      </c>
      <c r="L45" s="2">
        <v>17070</v>
      </c>
      <c r="M45" t="s">
        <v>186</v>
      </c>
      <c r="N45" t="s">
        <v>64</v>
      </c>
      <c r="O45" t="s">
        <v>74</v>
      </c>
      <c r="P45" t="s">
        <v>59</v>
      </c>
      <c r="Q45" t="s">
        <v>69</v>
      </c>
      <c r="R45" t="s">
        <v>133</v>
      </c>
    </row>
    <row r="46" spans="1:17" ht="12.75">
      <c r="A46">
        <v>44</v>
      </c>
      <c r="B46" t="s">
        <v>29</v>
      </c>
      <c r="C46" t="s">
        <v>340</v>
      </c>
      <c r="D46">
        <v>1833</v>
      </c>
      <c r="E46" s="4">
        <v>200</v>
      </c>
      <c r="F46">
        <v>14</v>
      </c>
      <c r="G46">
        <v>16</v>
      </c>
      <c r="H46">
        <f>14*16</f>
        <v>224</v>
      </c>
      <c r="I46">
        <v>1</v>
      </c>
      <c r="J46" t="s">
        <v>57</v>
      </c>
      <c r="K46" t="s">
        <v>57</v>
      </c>
      <c r="L46" s="2">
        <v>17708</v>
      </c>
      <c r="M46" t="s">
        <v>186</v>
      </c>
      <c r="N46" t="s">
        <v>289</v>
      </c>
      <c r="O46" t="s">
        <v>74</v>
      </c>
      <c r="P46" t="s">
        <v>59</v>
      </c>
      <c r="Q46" t="s">
        <v>69</v>
      </c>
    </row>
    <row r="47" spans="1:18" ht="12.75">
      <c r="A47">
        <v>45</v>
      </c>
      <c r="B47" t="s">
        <v>29</v>
      </c>
      <c r="C47" t="s">
        <v>340</v>
      </c>
      <c r="D47">
        <v>1834</v>
      </c>
      <c r="E47" s="4">
        <v>600</v>
      </c>
      <c r="F47">
        <v>16</v>
      </c>
      <c r="G47">
        <v>30</v>
      </c>
      <c r="H47">
        <f>16*30</f>
        <v>480</v>
      </c>
      <c r="I47">
        <v>1</v>
      </c>
      <c r="J47" t="s">
        <v>56</v>
      </c>
      <c r="K47" t="s">
        <v>57</v>
      </c>
      <c r="L47" s="2">
        <v>17713</v>
      </c>
      <c r="M47" t="s">
        <v>135</v>
      </c>
      <c r="N47" t="s">
        <v>168</v>
      </c>
      <c r="O47" t="s">
        <v>68</v>
      </c>
      <c r="P47" t="s">
        <v>59</v>
      </c>
      <c r="Q47" t="s">
        <v>69</v>
      </c>
      <c r="R47" t="s">
        <v>219</v>
      </c>
    </row>
    <row r="48" spans="1:17" ht="12.75">
      <c r="A48">
        <v>46</v>
      </c>
      <c r="B48" t="s">
        <v>29</v>
      </c>
      <c r="C48" t="s">
        <v>340</v>
      </c>
      <c r="D48">
        <v>1834</v>
      </c>
      <c r="E48" s="4">
        <v>600</v>
      </c>
      <c r="F48" t="s">
        <v>136</v>
      </c>
      <c r="G48">
        <v>19</v>
      </c>
      <c r="H48">
        <f>17*19</f>
        <v>323</v>
      </c>
      <c r="I48">
        <v>1</v>
      </c>
      <c r="J48" t="s">
        <v>56</v>
      </c>
      <c r="K48" t="s">
        <v>57</v>
      </c>
      <c r="L48" s="2">
        <v>17714</v>
      </c>
      <c r="M48" t="s">
        <v>322</v>
      </c>
      <c r="N48" t="s">
        <v>65</v>
      </c>
      <c r="O48" t="s">
        <v>68</v>
      </c>
      <c r="P48" t="s">
        <v>59</v>
      </c>
      <c r="Q48" t="s">
        <v>69</v>
      </c>
    </row>
    <row r="49" spans="1:17" ht="12.75">
      <c r="A49">
        <v>47</v>
      </c>
      <c r="B49" t="s">
        <v>29</v>
      </c>
      <c r="C49" t="s">
        <v>340</v>
      </c>
      <c r="D49">
        <v>1837</v>
      </c>
      <c r="E49" s="4">
        <v>300</v>
      </c>
      <c r="F49" t="s">
        <v>137</v>
      </c>
      <c r="G49">
        <v>29</v>
      </c>
      <c r="H49">
        <f>18*29</f>
        <v>522</v>
      </c>
      <c r="I49">
        <v>1</v>
      </c>
      <c r="J49" t="s">
        <v>56</v>
      </c>
      <c r="K49" t="s">
        <v>57</v>
      </c>
      <c r="L49" s="2">
        <v>17987</v>
      </c>
      <c r="M49" t="s">
        <v>138</v>
      </c>
      <c r="N49" t="s">
        <v>64</v>
      </c>
      <c r="O49" t="s">
        <v>94</v>
      </c>
      <c r="P49" t="s">
        <v>95</v>
      </c>
      <c r="Q49" t="s">
        <v>69</v>
      </c>
    </row>
    <row r="50" spans="1:18" ht="12.75">
      <c r="A50">
        <v>48</v>
      </c>
      <c r="B50" t="s">
        <v>29</v>
      </c>
      <c r="C50" t="s">
        <v>340</v>
      </c>
      <c r="D50">
        <v>1837</v>
      </c>
      <c r="E50" s="4">
        <v>200</v>
      </c>
      <c r="F50">
        <v>16</v>
      </c>
      <c r="G50">
        <v>50</v>
      </c>
      <c r="H50">
        <f>16*50</f>
        <v>800</v>
      </c>
      <c r="I50">
        <v>1</v>
      </c>
      <c r="J50" t="s">
        <v>56</v>
      </c>
      <c r="K50" t="s">
        <v>57</v>
      </c>
      <c r="L50" s="2">
        <v>18638</v>
      </c>
      <c r="M50" s="3" t="s">
        <v>323</v>
      </c>
      <c r="N50" t="s">
        <v>64</v>
      </c>
      <c r="O50" t="s">
        <v>68</v>
      </c>
      <c r="P50" t="s">
        <v>59</v>
      </c>
      <c r="Q50" t="s">
        <v>69</v>
      </c>
      <c r="R50" t="s">
        <v>316</v>
      </c>
    </row>
    <row r="51" spans="1:18" ht="12.75">
      <c r="A51">
        <v>49</v>
      </c>
      <c r="B51" t="s">
        <v>29</v>
      </c>
      <c r="C51" t="s">
        <v>340</v>
      </c>
      <c r="D51">
        <v>1837</v>
      </c>
      <c r="E51" s="4">
        <v>500</v>
      </c>
      <c r="F51" t="s">
        <v>61</v>
      </c>
      <c r="G51" t="s">
        <v>61</v>
      </c>
      <c r="I51">
        <v>1</v>
      </c>
      <c r="J51" t="s">
        <v>56</v>
      </c>
      <c r="K51" t="s">
        <v>57</v>
      </c>
      <c r="L51" s="2">
        <v>18952</v>
      </c>
      <c r="M51" s="3" t="s">
        <v>191</v>
      </c>
      <c r="N51" t="s">
        <v>64</v>
      </c>
      <c r="O51" t="s">
        <v>68</v>
      </c>
      <c r="P51" t="s">
        <v>59</v>
      </c>
      <c r="Q51" t="s">
        <v>69</v>
      </c>
      <c r="R51" t="s">
        <v>145</v>
      </c>
    </row>
    <row r="52" spans="1:17" ht="12.75">
      <c r="A52">
        <v>50</v>
      </c>
      <c r="B52" t="s">
        <v>29</v>
      </c>
      <c r="C52" t="s">
        <v>340</v>
      </c>
      <c r="D52">
        <v>1837</v>
      </c>
      <c r="E52" s="4">
        <v>600</v>
      </c>
      <c r="F52" t="s">
        <v>61</v>
      </c>
      <c r="G52" t="s">
        <v>61</v>
      </c>
      <c r="I52">
        <v>2</v>
      </c>
      <c r="J52" t="s">
        <v>56</v>
      </c>
      <c r="K52" t="s">
        <v>57</v>
      </c>
      <c r="L52" s="2">
        <v>19807</v>
      </c>
      <c r="M52" s="3" t="s">
        <v>191</v>
      </c>
      <c r="N52" s="3" t="s">
        <v>64</v>
      </c>
      <c r="O52" s="3" t="s">
        <v>74</v>
      </c>
      <c r="P52" s="3" t="s">
        <v>59</v>
      </c>
      <c r="Q52" s="3" t="s">
        <v>69</v>
      </c>
    </row>
    <row r="53" spans="1:18" ht="12.75">
      <c r="A53">
        <v>51</v>
      </c>
      <c r="B53" t="s">
        <v>29</v>
      </c>
      <c r="C53" t="s">
        <v>340</v>
      </c>
      <c r="D53">
        <v>1839</v>
      </c>
      <c r="E53" s="4">
        <v>900</v>
      </c>
      <c r="F53" t="s">
        <v>162</v>
      </c>
      <c r="G53">
        <v>40</v>
      </c>
      <c r="H53">
        <f>15*40</f>
        <v>600</v>
      </c>
      <c r="I53">
        <v>1</v>
      </c>
      <c r="J53" t="s">
        <v>56</v>
      </c>
      <c r="K53" t="s">
        <v>57</v>
      </c>
      <c r="L53" s="2">
        <v>20460</v>
      </c>
      <c r="M53" s="3" t="s">
        <v>185</v>
      </c>
      <c r="N53" s="3" t="s">
        <v>64</v>
      </c>
      <c r="O53" s="3" t="s">
        <v>68</v>
      </c>
      <c r="P53" s="3" t="s">
        <v>59</v>
      </c>
      <c r="Q53" s="3" t="s">
        <v>69</v>
      </c>
      <c r="R53" s="3" t="s">
        <v>224</v>
      </c>
    </row>
    <row r="54" spans="1:18" ht="12.75">
      <c r="A54">
        <v>52</v>
      </c>
      <c r="B54" t="s">
        <v>29</v>
      </c>
      <c r="C54" t="s">
        <v>340</v>
      </c>
      <c r="D54">
        <v>1844</v>
      </c>
      <c r="E54" s="4">
        <v>800</v>
      </c>
      <c r="F54">
        <v>14</v>
      </c>
      <c r="G54">
        <v>32</v>
      </c>
      <c r="H54">
        <f>14*32</f>
        <v>448</v>
      </c>
      <c r="I54">
        <v>1.5</v>
      </c>
      <c r="J54" t="s">
        <v>56</v>
      </c>
      <c r="K54" t="s">
        <v>57</v>
      </c>
      <c r="L54" s="2">
        <v>21166</v>
      </c>
      <c r="M54" s="3" t="s">
        <v>185</v>
      </c>
      <c r="N54" s="3" t="s">
        <v>84</v>
      </c>
      <c r="O54" s="3" t="s">
        <v>165</v>
      </c>
      <c r="P54" s="3" t="s">
        <v>59</v>
      </c>
      <c r="Q54" s="3" t="s">
        <v>69</v>
      </c>
      <c r="R54" s="3" t="s">
        <v>212</v>
      </c>
    </row>
    <row r="55" spans="1:17" ht="12.75">
      <c r="A55">
        <v>53</v>
      </c>
      <c r="B55" t="s">
        <v>29</v>
      </c>
      <c r="C55" t="s">
        <v>340</v>
      </c>
      <c r="D55">
        <v>1844</v>
      </c>
      <c r="E55" s="4">
        <v>750</v>
      </c>
      <c r="F55">
        <v>18</v>
      </c>
      <c r="G55">
        <v>40</v>
      </c>
      <c r="H55">
        <f>18*40</f>
        <v>720</v>
      </c>
      <c r="I55">
        <v>1.5</v>
      </c>
      <c r="J55" t="s">
        <v>56</v>
      </c>
      <c r="K55" t="s">
        <v>57</v>
      </c>
      <c r="L55" s="2">
        <v>21178</v>
      </c>
      <c r="M55" s="3" t="s">
        <v>185</v>
      </c>
      <c r="N55" s="3" t="s">
        <v>64</v>
      </c>
      <c r="O55" s="3" t="s">
        <v>165</v>
      </c>
      <c r="P55" s="3" t="s">
        <v>59</v>
      </c>
      <c r="Q55" s="3" t="s">
        <v>69</v>
      </c>
    </row>
    <row r="56" spans="1:18" ht="12.75">
      <c r="A56">
        <v>54</v>
      </c>
      <c r="B56" t="s">
        <v>29</v>
      </c>
      <c r="C56" t="s">
        <v>340</v>
      </c>
      <c r="D56">
        <v>1845</v>
      </c>
      <c r="E56" s="4">
        <v>700</v>
      </c>
      <c r="F56" t="s">
        <v>61</v>
      </c>
      <c r="G56" t="s">
        <v>61</v>
      </c>
      <c r="I56">
        <v>2</v>
      </c>
      <c r="J56" t="s">
        <v>147</v>
      </c>
      <c r="K56" t="s">
        <v>57</v>
      </c>
      <c r="L56" s="2">
        <v>21232</v>
      </c>
      <c r="M56" s="3" t="s">
        <v>290</v>
      </c>
      <c r="N56" s="3" t="s">
        <v>72</v>
      </c>
      <c r="O56" s="3" t="s">
        <v>68</v>
      </c>
      <c r="P56" s="3" t="s">
        <v>59</v>
      </c>
      <c r="Q56" s="3" t="s">
        <v>69</v>
      </c>
      <c r="R56" s="3" t="s">
        <v>197</v>
      </c>
    </row>
    <row r="57" spans="1:17" ht="12.75">
      <c r="A57">
        <v>55</v>
      </c>
      <c r="B57" t="s">
        <v>29</v>
      </c>
      <c r="C57" t="s">
        <v>340</v>
      </c>
      <c r="D57">
        <v>1844</v>
      </c>
      <c r="E57" s="4">
        <v>900</v>
      </c>
      <c r="F57" t="s">
        <v>61</v>
      </c>
      <c r="G57" t="s">
        <v>61</v>
      </c>
      <c r="I57">
        <v>3</v>
      </c>
      <c r="J57" t="s">
        <v>56</v>
      </c>
      <c r="K57" t="s">
        <v>66</v>
      </c>
      <c r="L57" s="2">
        <v>22807</v>
      </c>
      <c r="M57" s="3" t="s">
        <v>291</v>
      </c>
      <c r="N57" s="3" t="s">
        <v>175</v>
      </c>
      <c r="O57" s="3" t="s">
        <v>68</v>
      </c>
      <c r="P57" s="3" t="s">
        <v>59</v>
      </c>
      <c r="Q57" s="3" t="s">
        <v>69</v>
      </c>
    </row>
    <row r="58" spans="1:18" ht="12.75">
      <c r="A58">
        <v>56</v>
      </c>
      <c r="B58" t="s">
        <v>29</v>
      </c>
      <c r="C58" t="s">
        <v>340</v>
      </c>
      <c r="D58">
        <v>1844</v>
      </c>
      <c r="E58" s="4">
        <v>1500</v>
      </c>
      <c r="F58">
        <v>18</v>
      </c>
      <c r="G58">
        <v>56</v>
      </c>
      <c r="H58">
        <f>18*56</f>
        <v>1008</v>
      </c>
      <c r="I58">
        <v>2</v>
      </c>
      <c r="J58" t="s">
        <v>56</v>
      </c>
      <c r="K58" t="s">
        <v>57</v>
      </c>
      <c r="L58" s="2">
        <v>22877</v>
      </c>
      <c r="M58" s="3" t="s">
        <v>292</v>
      </c>
      <c r="N58" s="3" t="s">
        <v>64</v>
      </c>
      <c r="O58" s="3" t="s">
        <v>68</v>
      </c>
      <c r="P58" s="3" t="s">
        <v>59</v>
      </c>
      <c r="Q58" s="3" t="s">
        <v>69</v>
      </c>
      <c r="R58" t="s">
        <v>187</v>
      </c>
    </row>
    <row r="59" spans="1:18" ht="12.75">
      <c r="A59">
        <v>57</v>
      </c>
      <c r="B59" t="s">
        <v>29</v>
      </c>
      <c r="C59" t="s">
        <v>340</v>
      </c>
      <c r="D59">
        <v>1845</v>
      </c>
      <c r="E59" s="4">
        <v>200</v>
      </c>
      <c r="F59" t="s">
        <v>61</v>
      </c>
      <c r="G59" t="s">
        <v>61</v>
      </c>
      <c r="I59">
        <v>1</v>
      </c>
      <c r="J59" t="s">
        <v>56</v>
      </c>
      <c r="K59" t="s">
        <v>57</v>
      </c>
      <c r="L59" s="2">
        <v>23481</v>
      </c>
      <c r="M59" s="3" t="s">
        <v>293</v>
      </c>
      <c r="N59" s="3" t="s">
        <v>64</v>
      </c>
      <c r="O59" s="3" t="s">
        <v>94</v>
      </c>
      <c r="P59" s="3" t="s">
        <v>95</v>
      </c>
      <c r="Q59" s="3" t="s">
        <v>69</v>
      </c>
      <c r="R59" s="3" t="s">
        <v>208</v>
      </c>
    </row>
    <row r="60" spans="1:18" ht="12.75">
      <c r="A60">
        <v>58</v>
      </c>
      <c r="B60" t="s">
        <v>29</v>
      </c>
      <c r="C60" t="s">
        <v>340</v>
      </c>
      <c r="D60">
        <v>1851</v>
      </c>
      <c r="E60" s="4">
        <v>1250</v>
      </c>
      <c r="F60">
        <v>20</v>
      </c>
      <c r="G60">
        <v>40</v>
      </c>
      <c r="H60">
        <f>20*40</f>
        <v>800</v>
      </c>
      <c r="I60">
        <v>2</v>
      </c>
      <c r="J60" t="s">
        <v>56</v>
      </c>
      <c r="K60" t="s">
        <v>57</v>
      </c>
      <c r="L60" s="2">
        <v>25240</v>
      </c>
      <c r="M60" s="3" t="s">
        <v>277</v>
      </c>
      <c r="N60" s="3" t="s">
        <v>64</v>
      </c>
      <c r="O60" s="3" t="s">
        <v>68</v>
      </c>
      <c r="P60" s="3" t="s">
        <v>59</v>
      </c>
      <c r="Q60" s="3" t="s">
        <v>69</v>
      </c>
      <c r="R60" s="3" t="s">
        <v>220</v>
      </c>
    </row>
    <row r="61" spans="1:17" ht="12.75">
      <c r="A61">
        <v>59</v>
      </c>
      <c r="B61" t="s">
        <v>29</v>
      </c>
      <c r="C61" t="s">
        <v>340</v>
      </c>
      <c r="D61">
        <v>1851</v>
      </c>
      <c r="E61" s="4">
        <v>600</v>
      </c>
      <c r="F61" t="s">
        <v>61</v>
      </c>
      <c r="G61" t="s">
        <v>61</v>
      </c>
      <c r="I61">
        <v>2</v>
      </c>
      <c r="J61" t="s">
        <v>56</v>
      </c>
      <c r="K61" t="s">
        <v>188</v>
      </c>
      <c r="L61" s="2">
        <v>25311</v>
      </c>
      <c r="M61" s="3" t="s">
        <v>294</v>
      </c>
      <c r="N61" s="3" t="s">
        <v>189</v>
      </c>
      <c r="O61" s="3" t="s">
        <v>68</v>
      </c>
      <c r="P61" s="3" t="s">
        <v>59</v>
      </c>
      <c r="Q61" s="3" t="s">
        <v>69</v>
      </c>
    </row>
    <row r="62" spans="1:17" ht="12.75">
      <c r="A62">
        <v>60</v>
      </c>
      <c r="B62" t="s">
        <v>29</v>
      </c>
      <c r="C62" t="s">
        <v>340</v>
      </c>
      <c r="D62">
        <v>1851</v>
      </c>
      <c r="E62" s="4">
        <v>1000</v>
      </c>
      <c r="F62" t="s">
        <v>61</v>
      </c>
      <c r="G62" t="s">
        <v>61</v>
      </c>
      <c r="I62">
        <v>2</v>
      </c>
      <c r="J62" t="s">
        <v>56</v>
      </c>
      <c r="K62" t="s">
        <v>66</v>
      </c>
      <c r="L62" s="2">
        <v>25455</v>
      </c>
      <c r="M62" s="3" t="s">
        <v>272</v>
      </c>
      <c r="N62" s="3" t="s">
        <v>64</v>
      </c>
      <c r="O62" s="3" t="s">
        <v>68</v>
      </c>
      <c r="P62" s="3" t="s">
        <v>59</v>
      </c>
      <c r="Q62" s="3" t="s">
        <v>69</v>
      </c>
    </row>
    <row r="63" spans="1:17" ht="12.75">
      <c r="A63">
        <v>61</v>
      </c>
      <c r="B63" t="s">
        <v>29</v>
      </c>
      <c r="C63" t="s">
        <v>340</v>
      </c>
      <c r="D63">
        <v>1851</v>
      </c>
      <c r="E63" s="4">
        <v>2500</v>
      </c>
      <c r="F63">
        <v>20</v>
      </c>
      <c r="G63">
        <v>49</v>
      </c>
      <c r="H63">
        <f>20*49</f>
        <v>980</v>
      </c>
      <c r="I63">
        <v>2</v>
      </c>
      <c r="J63" t="s">
        <v>56</v>
      </c>
      <c r="K63" t="s">
        <v>66</v>
      </c>
      <c r="L63" s="2">
        <v>25870</v>
      </c>
      <c r="M63" s="3" t="s">
        <v>198</v>
      </c>
      <c r="N63" s="3" t="s">
        <v>199</v>
      </c>
      <c r="O63" s="3" t="s">
        <v>68</v>
      </c>
      <c r="P63" s="3" t="s">
        <v>59</v>
      </c>
      <c r="Q63" s="3" t="s">
        <v>69</v>
      </c>
    </row>
    <row r="64" spans="1:17" ht="12.75">
      <c r="A64">
        <v>62</v>
      </c>
      <c r="B64" t="s">
        <v>29</v>
      </c>
      <c r="C64" t="s">
        <v>340</v>
      </c>
      <c r="D64">
        <v>1852</v>
      </c>
      <c r="E64" s="4">
        <v>750</v>
      </c>
      <c r="F64" t="s">
        <v>209</v>
      </c>
      <c r="G64">
        <v>35</v>
      </c>
      <c r="H64">
        <f>16*35</f>
        <v>560</v>
      </c>
      <c r="I64">
        <v>2</v>
      </c>
      <c r="J64" t="s">
        <v>147</v>
      </c>
      <c r="K64" t="s">
        <v>57</v>
      </c>
      <c r="L64" s="2">
        <v>26846</v>
      </c>
      <c r="M64" s="3" t="s">
        <v>125</v>
      </c>
      <c r="N64" s="3" t="s">
        <v>72</v>
      </c>
      <c r="O64" s="3" t="s">
        <v>94</v>
      </c>
      <c r="P64" s="3" t="s">
        <v>95</v>
      </c>
      <c r="Q64" s="3" t="s">
        <v>69</v>
      </c>
    </row>
    <row r="65" spans="1:18" ht="12.75">
      <c r="A65">
        <v>63</v>
      </c>
      <c r="B65" t="s">
        <v>29</v>
      </c>
      <c r="C65" t="s">
        <v>340</v>
      </c>
      <c r="D65">
        <v>1856</v>
      </c>
      <c r="E65" s="4">
        <v>1000</v>
      </c>
      <c r="F65">
        <v>17</v>
      </c>
      <c r="G65">
        <v>32</v>
      </c>
      <c r="H65">
        <f>17*32</f>
        <v>544</v>
      </c>
      <c r="I65">
        <v>2</v>
      </c>
      <c r="J65" t="s">
        <v>56</v>
      </c>
      <c r="K65" t="s">
        <v>89</v>
      </c>
      <c r="L65" s="2">
        <v>27374</v>
      </c>
      <c r="M65" s="3" t="s">
        <v>125</v>
      </c>
      <c r="N65" s="3" t="s">
        <v>72</v>
      </c>
      <c r="O65" s="3" t="s">
        <v>165</v>
      </c>
      <c r="P65" s="3" t="s">
        <v>59</v>
      </c>
      <c r="Q65" s="3" t="s">
        <v>69</v>
      </c>
      <c r="R65" s="3" t="s">
        <v>203</v>
      </c>
    </row>
    <row r="66" spans="1:18" ht="12.75">
      <c r="A66">
        <v>64</v>
      </c>
      <c r="B66" t="s">
        <v>29</v>
      </c>
      <c r="C66" t="s">
        <v>340</v>
      </c>
      <c r="D66">
        <v>1857</v>
      </c>
      <c r="E66" s="4">
        <v>1000</v>
      </c>
      <c r="F66">
        <v>17</v>
      </c>
      <c r="G66">
        <v>32</v>
      </c>
      <c r="H66">
        <f>17*32</f>
        <v>544</v>
      </c>
      <c r="I66">
        <v>2</v>
      </c>
      <c r="J66" t="s">
        <v>56</v>
      </c>
      <c r="K66" t="s">
        <v>89</v>
      </c>
      <c r="L66" s="2">
        <v>28379</v>
      </c>
      <c r="M66" s="3" t="s">
        <v>214</v>
      </c>
      <c r="N66" s="3" t="s">
        <v>84</v>
      </c>
      <c r="O66" s="3" t="s">
        <v>165</v>
      </c>
      <c r="P66" s="3" t="s">
        <v>59</v>
      </c>
      <c r="Q66" s="3" t="s">
        <v>69</v>
      </c>
      <c r="R66" s="3"/>
    </row>
    <row r="67" spans="1:18" ht="12.75">
      <c r="A67">
        <v>65</v>
      </c>
      <c r="B67" t="s">
        <v>29</v>
      </c>
      <c r="C67" t="s">
        <v>340</v>
      </c>
      <c r="D67">
        <v>1858</v>
      </c>
      <c r="E67" s="4">
        <v>2500</v>
      </c>
      <c r="F67">
        <v>31</v>
      </c>
      <c r="G67">
        <v>40</v>
      </c>
      <c r="H67">
        <f>31*40</f>
        <v>1240</v>
      </c>
      <c r="I67">
        <v>2</v>
      </c>
      <c r="J67" t="s">
        <v>56</v>
      </c>
      <c r="K67" t="s">
        <v>66</v>
      </c>
      <c r="L67" s="2">
        <v>28548</v>
      </c>
      <c r="M67" s="3" t="s">
        <v>215</v>
      </c>
      <c r="N67" s="3" t="s">
        <v>64</v>
      </c>
      <c r="O67" s="3" t="s">
        <v>68</v>
      </c>
      <c r="P67" s="3" t="s">
        <v>59</v>
      </c>
      <c r="Q67" s="3" t="s">
        <v>69</v>
      </c>
      <c r="R67" s="3" t="s">
        <v>258</v>
      </c>
    </row>
    <row r="68" spans="1:18" ht="12.75">
      <c r="A68">
        <v>66</v>
      </c>
      <c r="B68" t="s">
        <v>29</v>
      </c>
      <c r="C68" t="s">
        <v>340</v>
      </c>
      <c r="D68">
        <v>1858</v>
      </c>
      <c r="E68" s="4">
        <v>1200</v>
      </c>
      <c r="F68">
        <v>20</v>
      </c>
      <c r="G68">
        <v>38</v>
      </c>
      <c r="H68">
        <f>20*38</f>
        <v>760</v>
      </c>
      <c r="I68">
        <v>2</v>
      </c>
      <c r="J68" t="s">
        <v>56</v>
      </c>
      <c r="K68" t="s">
        <v>66</v>
      </c>
      <c r="L68" s="2">
        <v>28949</v>
      </c>
      <c r="M68" s="3" t="s">
        <v>126</v>
      </c>
      <c r="N68" s="3" t="s">
        <v>225</v>
      </c>
      <c r="O68" s="3" t="s">
        <v>68</v>
      </c>
      <c r="P68" s="3" t="s">
        <v>59</v>
      </c>
      <c r="Q68" s="3" t="s">
        <v>69</v>
      </c>
      <c r="R68" s="3"/>
    </row>
    <row r="69" spans="1:18" ht="12.75">
      <c r="A69">
        <v>67</v>
      </c>
      <c r="B69" t="s">
        <v>29</v>
      </c>
      <c r="C69" t="s">
        <v>340</v>
      </c>
      <c r="D69">
        <v>1858</v>
      </c>
      <c r="E69" s="4">
        <v>700</v>
      </c>
      <c r="F69">
        <v>19</v>
      </c>
      <c r="G69">
        <v>39</v>
      </c>
      <c r="H69">
        <f>19*39</f>
        <v>741</v>
      </c>
      <c r="I69">
        <v>2</v>
      </c>
      <c r="J69" t="s">
        <v>56</v>
      </c>
      <c r="K69" t="s">
        <v>89</v>
      </c>
      <c r="L69" s="2">
        <v>30086</v>
      </c>
      <c r="M69" s="3" t="s">
        <v>240</v>
      </c>
      <c r="N69" s="3" t="s">
        <v>65</v>
      </c>
      <c r="O69" s="3" t="s">
        <v>81</v>
      </c>
      <c r="P69" s="3" t="s">
        <v>59</v>
      </c>
      <c r="Q69" s="3" t="s">
        <v>69</v>
      </c>
      <c r="R69" s="3" t="s">
        <v>203</v>
      </c>
    </row>
    <row r="70" spans="1:18" ht="12.75">
      <c r="A70">
        <v>68</v>
      </c>
      <c r="B70" t="s">
        <v>29</v>
      </c>
      <c r="C70" t="s">
        <v>340</v>
      </c>
      <c r="D70">
        <v>1859</v>
      </c>
      <c r="E70" s="4">
        <v>1200</v>
      </c>
      <c r="F70" t="s">
        <v>136</v>
      </c>
      <c r="G70">
        <v>20</v>
      </c>
      <c r="H70">
        <f>17*20</f>
        <v>340</v>
      </c>
      <c r="I70">
        <v>2</v>
      </c>
      <c r="J70" t="s">
        <v>56</v>
      </c>
      <c r="K70" t="s">
        <v>57</v>
      </c>
      <c r="L70" s="2">
        <v>30513</v>
      </c>
      <c r="M70" s="3" t="s">
        <v>274</v>
      </c>
      <c r="N70" s="3" t="s">
        <v>64</v>
      </c>
      <c r="O70" s="3" t="s">
        <v>94</v>
      </c>
      <c r="P70" s="3" t="s">
        <v>95</v>
      </c>
      <c r="Q70" s="3" t="s">
        <v>69</v>
      </c>
      <c r="R70" s="3"/>
    </row>
    <row r="71" spans="1:18" ht="12.75">
      <c r="A71">
        <v>69</v>
      </c>
      <c r="B71" t="s">
        <v>29</v>
      </c>
      <c r="C71" t="s">
        <v>340</v>
      </c>
      <c r="D71">
        <v>1859</v>
      </c>
      <c r="E71" s="4">
        <v>150</v>
      </c>
      <c r="F71" t="s">
        <v>249</v>
      </c>
      <c r="G71">
        <v>20</v>
      </c>
      <c r="H71">
        <f>12*20</f>
        <v>240</v>
      </c>
      <c r="I71">
        <v>1</v>
      </c>
      <c r="J71" t="s">
        <v>56</v>
      </c>
      <c r="K71" t="s">
        <v>57</v>
      </c>
      <c r="L71" s="2">
        <v>30522</v>
      </c>
      <c r="M71" s="3" t="s">
        <v>186</v>
      </c>
      <c r="N71" s="3" t="s">
        <v>64</v>
      </c>
      <c r="O71" s="3" t="s">
        <v>94</v>
      </c>
      <c r="P71" s="3" t="s">
        <v>95</v>
      </c>
      <c r="Q71" s="3" t="s">
        <v>69</v>
      </c>
      <c r="R71" s="3" t="s">
        <v>250</v>
      </c>
    </row>
    <row r="72" spans="1:18" ht="12.75">
      <c r="A72">
        <v>70</v>
      </c>
      <c r="B72" t="s">
        <v>29</v>
      </c>
      <c r="C72" t="s">
        <v>340</v>
      </c>
      <c r="D72">
        <v>1860</v>
      </c>
      <c r="E72" s="4">
        <v>1250</v>
      </c>
      <c r="F72">
        <v>18</v>
      </c>
      <c r="G72">
        <v>32</v>
      </c>
      <c r="H72">
        <f>18*32</f>
        <v>576</v>
      </c>
      <c r="I72">
        <v>3</v>
      </c>
      <c r="J72" t="s">
        <v>56</v>
      </c>
      <c r="K72" t="s">
        <v>158</v>
      </c>
      <c r="L72" s="2">
        <v>30613</v>
      </c>
      <c r="M72" s="3" t="s">
        <v>251</v>
      </c>
      <c r="N72" s="3" t="s">
        <v>64</v>
      </c>
      <c r="O72" s="3" t="s">
        <v>68</v>
      </c>
      <c r="P72" s="3" t="s">
        <v>59</v>
      </c>
      <c r="Q72" s="3" t="s">
        <v>69</v>
      </c>
      <c r="R72" s="3"/>
    </row>
    <row r="73" spans="1:18" ht="12.75">
      <c r="A73">
        <v>71</v>
      </c>
      <c r="B73" t="s">
        <v>29</v>
      </c>
      <c r="C73" t="s">
        <v>340</v>
      </c>
      <c r="D73">
        <v>1860</v>
      </c>
      <c r="E73" s="4">
        <v>350</v>
      </c>
      <c r="F73" t="s">
        <v>61</v>
      </c>
      <c r="G73" t="s">
        <v>61</v>
      </c>
      <c r="I73" t="s">
        <v>143</v>
      </c>
      <c r="J73" t="s">
        <v>56</v>
      </c>
      <c r="K73" t="s">
        <v>57</v>
      </c>
      <c r="L73" s="2">
        <v>30616</v>
      </c>
      <c r="M73" s="3" t="s">
        <v>273</v>
      </c>
      <c r="N73" s="3" t="s">
        <v>64</v>
      </c>
      <c r="O73" s="3" t="s">
        <v>134</v>
      </c>
      <c r="P73" s="3" t="s">
        <v>95</v>
      </c>
      <c r="Q73" s="3" t="s">
        <v>69</v>
      </c>
      <c r="R73" s="3"/>
    </row>
    <row r="74" spans="1:18" ht="12.75">
      <c r="A74">
        <v>72</v>
      </c>
      <c r="B74" t="s">
        <v>29</v>
      </c>
      <c r="C74" t="s">
        <v>340</v>
      </c>
      <c r="D74">
        <v>1861</v>
      </c>
      <c r="E74" s="4">
        <v>200</v>
      </c>
      <c r="F74" t="s">
        <v>61</v>
      </c>
      <c r="G74" t="s">
        <v>61</v>
      </c>
      <c r="I74">
        <v>2</v>
      </c>
      <c r="J74" t="s">
        <v>56</v>
      </c>
      <c r="K74" t="s">
        <v>89</v>
      </c>
      <c r="L74" s="2">
        <v>30632</v>
      </c>
      <c r="M74" s="3" t="s">
        <v>272</v>
      </c>
      <c r="N74" s="3" t="s">
        <v>64</v>
      </c>
      <c r="O74" s="3" t="s">
        <v>68</v>
      </c>
      <c r="P74" s="3" t="s">
        <v>59</v>
      </c>
      <c r="Q74" s="3" t="s">
        <v>69</v>
      </c>
      <c r="R74" s="3"/>
    </row>
    <row r="75" spans="1:18" ht="12.75">
      <c r="A75">
        <v>73</v>
      </c>
      <c r="B75" t="s">
        <v>29</v>
      </c>
      <c r="C75" t="s">
        <v>340</v>
      </c>
      <c r="D75">
        <v>1864</v>
      </c>
      <c r="E75" s="4">
        <v>2000</v>
      </c>
      <c r="F75">
        <v>16</v>
      </c>
      <c r="G75">
        <v>52</v>
      </c>
      <c r="H75">
        <f>16*52</f>
        <v>832</v>
      </c>
      <c r="I75">
        <v>2</v>
      </c>
      <c r="J75" t="s">
        <v>56</v>
      </c>
      <c r="K75" t="s">
        <v>89</v>
      </c>
      <c r="L75" s="2">
        <v>30882</v>
      </c>
      <c r="M75" s="3" t="s">
        <v>67</v>
      </c>
      <c r="N75" s="3" t="s">
        <v>255</v>
      </c>
      <c r="O75" s="3" t="s">
        <v>68</v>
      </c>
      <c r="P75" s="3" t="s">
        <v>59</v>
      </c>
      <c r="Q75" s="3" t="s">
        <v>69</v>
      </c>
      <c r="R75" s="3" t="s">
        <v>256</v>
      </c>
    </row>
    <row r="76" spans="1:18" ht="12.75">
      <c r="A76">
        <v>74</v>
      </c>
      <c r="B76" t="s">
        <v>29</v>
      </c>
      <c r="C76" t="s">
        <v>340</v>
      </c>
      <c r="D76">
        <v>1867</v>
      </c>
      <c r="E76" s="4">
        <v>0</v>
      </c>
      <c r="F76">
        <v>16</v>
      </c>
      <c r="G76">
        <v>50</v>
      </c>
      <c r="H76">
        <f>16*50</f>
        <v>800</v>
      </c>
      <c r="I76">
        <v>2</v>
      </c>
      <c r="J76" t="s">
        <v>56</v>
      </c>
      <c r="K76" t="s">
        <v>89</v>
      </c>
      <c r="L76" s="2">
        <v>31132</v>
      </c>
      <c r="M76" s="3" t="s">
        <v>266</v>
      </c>
      <c r="N76" s="3" t="s">
        <v>64</v>
      </c>
      <c r="O76" s="3" t="s">
        <v>74</v>
      </c>
      <c r="P76" s="3" t="s">
        <v>59</v>
      </c>
      <c r="Q76" s="3" t="s">
        <v>69</v>
      </c>
      <c r="R76" s="3" t="s">
        <v>267</v>
      </c>
    </row>
    <row r="77" spans="1:18" ht="12.75">
      <c r="A77">
        <v>75</v>
      </c>
      <c r="B77" t="s">
        <v>30</v>
      </c>
      <c r="C77" t="s">
        <v>341</v>
      </c>
      <c r="D77">
        <v>1851</v>
      </c>
      <c r="E77" s="4">
        <v>2250</v>
      </c>
      <c r="F77" t="s">
        <v>61</v>
      </c>
      <c r="G77" t="s">
        <v>61</v>
      </c>
      <c r="I77">
        <v>2</v>
      </c>
      <c r="J77" t="s">
        <v>56</v>
      </c>
      <c r="K77" t="s">
        <v>89</v>
      </c>
      <c r="L77" s="2">
        <v>26218</v>
      </c>
      <c r="M77" s="3" t="s">
        <v>191</v>
      </c>
      <c r="N77" s="3" t="s">
        <v>64</v>
      </c>
      <c r="O77" s="3" t="s">
        <v>68</v>
      </c>
      <c r="P77" s="3" t="s">
        <v>59</v>
      </c>
      <c r="Q77" s="3" t="s">
        <v>69</v>
      </c>
      <c r="R77" t="s">
        <v>237</v>
      </c>
    </row>
    <row r="78" spans="1:18" ht="12.75">
      <c r="A78">
        <v>76</v>
      </c>
      <c r="B78" t="s">
        <v>31</v>
      </c>
      <c r="C78" t="s">
        <v>342</v>
      </c>
      <c r="D78">
        <v>1837</v>
      </c>
      <c r="E78" s="4">
        <v>900</v>
      </c>
      <c r="F78">
        <v>12</v>
      </c>
      <c r="G78">
        <v>36</v>
      </c>
      <c r="H78">
        <f>12*36</f>
        <v>432</v>
      </c>
      <c r="I78">
        <v>2</v>
      </c>
      <c r="J78" t="s">
        <v>56</v>
      </c>
      <c r="K78" t="s">
        <v>57</v>
      </c>
      <c r="L78" s="2">
        <v>18029</v>
      </c>
      <c r="M78" t="s">
        <v>295</v>
      </c>
      <c r="N78" t="s">
        <v>64</v>
      </c>
      <c r="O78" t="s">
        <v>68</v>
      </c>
      <c r="P78" t="s">
        <v>59</v>
      </c>
      <c r="Q78" t="s">
        <v>69</v>
      </c>
      <c r="R78" t="s">
        <v>141</v>
      </c>
    </row>
    <row r="79" spans="1:18" ht="12.75">
      <c r="A79">
        <v>77</v>
      </c>
      <c r="B79" t="s">
        <v>31</v>
      </c>
      <c r="C79" t="s">
        <v>342</v>
      </c>
      <c r="D79">
        <v>1837</v>
      </c>
      <c r="E79" s="4">
        <v>900</v>
      </c>
      <c r="F79">
        <v>12</v>
      </c>
      <c r="G79">
        <v>36</v>
      </c>
      <c r="H79">
        <v>432</v>
      </c>
      <c r="I79">
        <v>2</v>
      </c>
      <c r="J79" t="s">
        <v>56</v>
      </c>
      <c r="K79" t="s">
        <v>57</v>
      </c>
      <c r="L79" s="2">
        <v>18029</v>
      </c>
      <c r="M79" t="s">
        <v>295</v>
      </c>
      <c r="N79" t="s">
        <v>64</v>
      </c>
      <c r="O79" t="s">
        <v>68</v>
      </c>
      <c r="P79" t="s">
        <v>59</v>
      </c>
      <c r="Q79" t="s">
        <v>69</v>
      </c>
      <c r="R79" t="s">
        <v>296</v>
      </c>
    </row>
    <row r="80" spans="1:18" ht="12.75">
      <c r="A80">
        <v>78</v>
      </c>
      <c r="B80" t="s">
        <v>31</v>
      </c>
      <c r="C80" t="s">
        <v>342</v>
      </c>
      <c r="D80">
        <v>1837</v>
      </c>
      <c r="E80" s="4">
        <v>900</v>
      </c>
      <c r="F80">
        <v>12</v>
      </c>
      <c r="G80">
        <v>36</v>
      </c>
      <c r="H80">
        <v>432</v>
      </c>
      <c r="I80">
        <v>2</v>
      </c>
      <c r="J80" t="s">
        <v>56</v>
      </c>
      <c r="K80" t="s">
        <v>57</v>
      </c>
      <c r="L80" s="2">
        <v>18039</v>
      </c>
      <c r="M80" t="s">
        <v>295</v>
      </c>
      <c r="N80" t="s">
        <v>64</v>
      </c>
      <c r="O80" t="s">
        <v>68</v>
      </c>
      <c r="P80" t="s">
        <v>59</v>
      </c>
      <c r="Q80" t="s">
        <v>69</v>
      </c>
      <c r="R80" t="s">
        <v>142</v>
      </c>
    </row>
    <row r="81" spans="1:18" ht="12.75">
      <c r="A81">
        <v>79</v>
      </c>
      <c r="B81" t="s">
        <v>32</v>
      </c>
      <c r="C81" t="s">
        <v>343</v>
      </c>
      <c r="D81">
        <v>1837</v>
      </c>
      <c r="E81" s="4">
        <v>200</v>
      </c>
      <c r="F81" t="s">
        <v>61</v>
      </c>
      <c r="G81" t="s">
        <v>61</v>
      </c>
      <c r="I81">
        <v>1</v>
      </c>
      <c r="J81" t="s">
        <v>56</v>
      </c>
      <c r="K81" t="s">
        <v>57</v>
      </c>
      <c r="L81" s="2">
        <v>19390</v>
      </c>
      <c r="M81" t="s">
        <v>152</v>
      </c>
      <c r="N81" t="s">
        <v>151</v>
      </c>
      <c r="O81" t="s">
        <v>68</v>
      </c>
      <c r="P81" t="s">
        <v>59</v>
      </c>
      <c r="Q81" t="s">
        <v>69</v>
      </c>
      <c r="R81" t="s">
        <v>196</v>
      </c>
    </row>
    <row r="82" spans="1:18" ht="12.75">
      <c r="A82">
        <v>80</v>
      </c>
      <c r="B82" t="s">
        <v>32</v>
      </c>
      <c r="C82" t="s">
        <v>343</v>
      </c>
      <c r="D82">
        <v>1836</v>
      </c>
      <c r="E82" s="4">
        <v>200</v>
      </c>
      <c r="F82" t="s">
        <v>61</v>
      </c>
      <c r="G82" t="s">
        <v>61</v>
      </c>
      <c r="I82" t="s">
        <v>143</v>
      </c>
      <c r="J82" t="s">
        <v>143</v>
      </c>
      <c r="K82" t="s">
        <v>143</v>
      </c>
      <c r="L82" s="2">
        <v>19692</v>
      </c>
      <c r="M82" t="s">
        <v>297</v>
      </c>
      <c r="N82" t="s">
        <v>128</v>
      </c>
      <c r="O82" t="s">
        <v>68</v>
      </c>
      <c r="P82" t="s">
        <v>59</v>
      </c>
      <c r="Q82" t="s">
        <v>69</v>
      </c>
      <c r="R82" t="s">
        <v>157</v>
      </c>
    </row>
    <row r="83" spans="1:17" ht="12.75">
      <c r="A83">
        <v>81</v>
      </c>
      <c r="B83" t="s">
        <v>32</v>
      </c>
      <c r="C83" t="s">
        <v>343</v>
      </c>
      <c r="D83">
        <v>1844</v>
      </c>
      <c r="E83" s="4">
        <v>1250</v>
      </c>
      <c r="F83" t="s">
        <v>61</v>
      </c>
      <c r="G83" t="s">
        <v>61</v>
      </c>
      <c r="I83">
        <v>2</v>
      </c>
      <c r="J83" t="s">
        <v>147</v>
      </c>
      <c r="K83" t="s">
        <v>66</v>
      </c>
      <c r="L83" s="2">
        <v>22111</v>
      </c>
      <c r="M83" t="s">
        <v>125</v>
      </c>
      <c r="N83" t="s">
        <v>72</v>
      </c>
      <c r="O83" t="s">
        <v>68</v>
      </c>
      <c r="P83" t="s">
        <v>59</v>
      </c>
      <c r="Q83" t="s">
        <v>69</v>
      </c>
    </row>
    <row r="84" spans="1:18" ht="12.75">
      <c r="A84">
        <v>82</v>
      </c>
      <c r="B84" t="s">
        <v>33</v>
      </c>
      <c r="C84" t="s">
        <v>344</v>
      </c>
      <c r="D84">
        <v>1846</v>
      </c>
      <c r="E84" s="4">
        <v>350</v>
      </c>
      <c r="F84" t="s">
        <v>61</v>
      </c>
      <c r="G84" t="s">
        <v>61</v>
      </c>
      <c r="I84">
        <v>2</v>
      </c>
      <c r="J84" t="s">
        <v>56</v>
      </c>
      <c r="K84" t="s">
        <v>57</v>
      </c>
      <c r="L84" s="2">
        <v>23708</v>
      </c>
      <c r="M84" t="s">
        <v>277</v>
      </c>
      <c r="N84" t="s">
        <v>180</v>
      </c>
      <c r="O84" t="s">
        <v>68</v>
      </c>
      <c r="P84" t="s">
        <v>59</v>
      </c>
      <c r="Q84" t="s">
        <v>69</v>
      </c>
      <c r="R84" t="s">
        <v>221</v>
      </c>
    </row>
    <row r="85" spans="1:18" ht="12.75">
      <c r="A85">
        <v>83</v>
      </c>
      <c r="B85" t="s">
        <v>33</v>
      </c>
      <c r="C85" t="s">
        <v>344</v>
      </c>
      <c r="D85">
        <v>1848</v>
      </c>
      <c r="E85" s="4">
        <v>500</v>
      </c>
      <c r="F85">
        <v>13</v>
      </c>
      <c r="G85">
        <v>28</v>
      </c>
      <c r="H85">
        <f>13*28</f>
        <v>364</v>
      </c>
      <c r="I85">
        <v>1.5</v>
      </c>
      <c r="J85" t="s">
        <v>56</v>
      </c>
      <c r="K85" t="s">
        <v>57</v>
      </c>
      <c r="L85" s="2">
        <v>24018</v>
      </c>
      <c r="M85" t="s">
        <v>67</v>
      </c>
      <c r="N85" t="s">
        <v>64</v>
      </c>
      <c r="O85" t="s">
        <v>68</v>
      </c>
      <c r="P85" t="s">
        <v>59</v>
      </c>
      <c r="Q85" t="s">
        <v>69</v>
      </c>
      <c r="R85" t="s">
        <v>222</v>
      </c>
    </row>
    <row r="86" spans="1:17" ht="12.75">
      <c r="A86">
        <v>84</v>
      </c>
      <c r="B86" t="s">
        <v>33</v>
      </c>
      <c r="C86" t="s">
        <v>344</v>
      </c>
      <c r="D86">
        <v>1858</v>
      </c>
      <c r="E86" s="4">
        <v>450</v>
      </c>
      <c r="F86" t="s">
        <v>61</v>
      </c>
      <c r="G86" t="s">
        <v>61</v>
      </c>
      <c r="I86">
        <v>1</v>
      </c>
      <c r="J86" t="s">
        <v>56</v>
      </c>
      <c r="K86" t="s">
        <v>57</v>
      </c>
      <c r="L86" s="2">
        <v>29031</v>
      </c>
      <c r="M86" t="s">
        <v>115</v>
      </c>
      <c r="N86" t="s">
        <v>180</v>
      </c>
      <c r="O86" t="s">
        <v>68</v>
      </c>
      <c r="P86" t="s">
        <v>59</v>
      </c>
      <c r="Q86" t="s">
        <v>69</v>
      </c>
    </row>
    <row r="87" spans="1:17" ht="12.75">
      <c r="A87">
        <v>85</v>
      </c>
      <c r="B87" t="s">
        <v>34</v>
      </c>
      <c r="C87" t="s">
        <v>345</v>
      </c>
      <c r="D87">
        <v>1844</v>
      </c>
      <c r="E87" s="4">
        <v>1000</v>
      </c>
      <c r="F87">
        <v>18</v>
      </c>
      <c r="G87">
        <v>25</v>
      </c>
      <c r="H87">
        <f>18*25</f>
        <v>450</v>
      </c>
      <c r="I87">
        <v>2</v>
      </c>
      <c r="J87" t="s">
        <v>56</v>
      </c>
      <c r="K87" t="s">
        <v>57</v>
      </c>
      <c r="L87" s="2">
        <v>22337</v>
      </c>
      <c r="M87" t="s">
        <v>87</v>
      </c>
      <c r="N87" t="s">
        <v>64</v>
      </c>
      <c r="O87" t="s">
        <v>68</v>
      </c>
      <c r="P87" t="s">
        <v>59</v>
      </c>
      <c r="Q87" t="s">
        <v>69</v>
      </c>
    </row>
    <row r="88" spans="1:18" ht="12.75">
      <c r="A88">
        <v>86</v>
      </c>
      <c r="B88" t="s">
        <v>34</v>
      </c>
      <c r="C88" t="s">
        <v>345</v>
      </c>
      <c r="D88">
        <v>1851</v>
      </c>
      <c r="E88" s="4">
        <v>1000</v>
      </c>
      <c r="F88">
        <v>18</v>
      </c>
      <c r="G88">
        <v>25</v>
      </c>
      <c r="H88">
        <f>18*25</f>
        <v>450</v>
      </c>
      <c r="I88">
        <v>2</v>
      </c>
      <c r="J88" t="s">
        <v>147</v>
      </c>
      <c r="K88" t="s">
        <v>57</v>
      </c>
      <c r="L88" s="2">
        <v>25665</v>
      </c>
      <c r="M88" t="s">
        <v>278</v>
      </c>
      <c r="N88" t="s">
        <v>64</v>
      </c>
      <c r="O88" t="s">
        <v>68</v>
      </c>
      <c r="P88" t="s">
        <v>59</v>
      </c>
      <c r="Q88" t="s">
        <v>69</v>
      </c>
      <c r="R88" t="s">
        <v>220</v>
      </c>
    </row>
    <row r="89" spans="1:18" ht="12.75">
      <c r="A89">
        <v>87</v>
      </c>
      <c r="B89" t="s">
        <v>116</v>
      </c>
      <c r="C89" t="s">
        <v>346</v>
      </c>
      <c r="D89">
        <v>1822</v>
      </c>
      <c r="E89" s="4">
        <v>1400</v>
      </c>
      <c r="F89" t="s">
        <v>166</v>
      </c>
      <c r="G89">
        <v>30</v>
      </c>
      <c r="H89">
        <f>21*30</f>
        <v>630</v>
      </c>
      <c r="I89">
        <v>2</v>
      </c>
      <c r="J89" t="s">
        <v>56</v>
      </c>
      <c r="K89" t="s">
        <v>66</v>
      </c>
      <c r="L89" s="2">
        <v>13528</v>
      </c>
      <c r="M89" t="s">
        <v>125</v>
      </c>
      <c r="N89" t="s">
        <v>117</v>
      </c>
      <c r="O89" t="s">
        <v>77</v>
      </c>
      <c r="P89" t="s">
        <v>78</v>
      </c>
      <c r="Q89" t="s">
        <v>69</v>
      </c>
      <c r="R89" t="s">
        <v>167</v>
      </c>
    </row>
    <row r="90" spans="1:17" ht="12.75">
      <c r="A90">
        <v>88</v>
      </c>
      <c r="B90" t="s">
        <v>35</v>
      </c>
      <c r="C90" t="s">
        <v>347</v>
      </c>
      <c r="D90">
        <v>1820</v>
      </c>
      <c r="E90" s="4">
        <v>1000</v>
      </c>
      <c r="F90" t="s">
        <v>61</v>
      </c>
      <c r="G90" t="s">
        <v>61</v>
      </c>
      <c r="I90">
        <v>1</v>
      </c>
      <c r="J90" t="s">
        <v>56</v>
      </c>
      <c r="K90" t="s">
        <v>57</v>
      </c>
      <c r="L90">
        <v>8346</v>
      </c>
      <c r="M90" t="s">
        <v>82</v>
      </c>
      <c r="N90" t="s">
        <v>64</v>
      </c>
      <c r="O90" t="s">
        <v>68</v>
      </c>
      <c r="P90" t="s">
        <v>59</v>
      </c>
      <c r="Q90" t="s">
        <v>69</v>
      </c>
    </row>
    <row r="91" spans="1:17" ht="12.75">
      <c r="A91">
        <v>89</v>
      </c>
      <c r="B91" t="s">
        <v>35</v>
      </c>
      <c r="C91" t="s">
        <v>347</v>
      </c>
      <c r="D91">
        <v>1833</v>
      </c>
      <c r="E91" s="4">
        <v>200</v>
      </c>
      <c r="F91">
        <v>16</v>
      </c>
      <c r="G91">
        <v>30</v>
      </c>
      <c r="H91">
        <f>16*30</f>
        <v>480</v>
      </c>
      <c r="I91">
        <v>1</v>
      </c>
      <c r="J91" t="s">
        <v>56</v>
      </c>
      <c r="K91" t="s">
        <v>57</v>
      </c>
      <c r="L91" s="2">
        <v>17421</v>
      </c>
      <c r="M91" t="s">
        <v>298</v>
      </c>
      <c r="N91" t="s">
        <v>184</v>
      </c>
      <c r="O91" t="s">
        <v>134</v>
      </c>
      <c r="P91" t="s">
        <v>95</v>
      </c>
      <c r="Q91" t="s">
        <v>69</v>
      </c>
    </row>
    <row r="92" spans="1:17" ht="12.75">
      <c r="A92">
        <v>90</v>
      </c>
      <c r="B92" t="s">
        <v>35</v>
      </c>
      <c r="C92" t="s">
        <v>347</v>
      </c>
      <c r="D92">
        <v>1837</v>
      </c>
      <c r="E92" s="4">
        <v>400</v>
      </c>
      <c r="F92">
        <v>30</v>
      </c>
      <c r="G92">
        <v>30</v>
      </c>
      <c r="H92">
        <f>30*30</f>
        <v>900</v>
      </c>
      <c r="I92">
        <v>1</v>
      </c>
      <c r="J92" t="s">
        <v>57</v>
      </c>
      <c r="K92" t="s">
        <v>57</v>
      </c>
      <c r="L92" s="2">
        <v>19066</v>
      </c>
      <c r="M92" t="s">
        <v>146</v>
      </c>
      <c r="N92" t="s">
        <v>96</v>
      </c>
      <c r="O92" t="s">
        <v>68</v>
      </c>
      <c r="P92" t="s">
        <v>59</v>
      </c>
      <c r="Q92" t="s">
        <v>69</v>
      </c>
    </row>
    <row r="93" spans="1:18" ht="12.75">
      <c r="A93">
        <v>91</v>
      </c>
      <c r="B93" t="s">
        <v>35</v>
      </c>
      <c r="C93" t="s">
        <v>347</v>
      </c>
      <c r="D93">
        <v>1847</v>
      </c>
      <c r="E93" s="4">
        <v>700</v>
      </c>
      <c r="F93">
        <v>19</v>
      </c>
      <c r="G93">
        <v>27.5</v>
      </c>
      <c r="H93">
        <f>19*27.5</f>
        <v>522.5</v>
      </c>
      <c r="I93">
        <v>1.5</v>
      </c>
      <c r="J93" t="s">
        <v>56</v>
      </c>
      <c r="K93" t="s">
        <v>57</v>
      </c>
      <c r="L93" s="2">
        <v>23945</v>
      </c>
      <c r="M93" t="s">
        <v>183</v>
      </c>
      <c r="N93" t="s">
        <v>184</v>
      </c>
      <c r="O93" t="s">
        <v>68</v>
      </c>
      <c r="P93" t="s">
        <v>59</v>
      </c>
      <c r="Q93" t="s">
        <v>69</v>
      </c>
      <c r="R93" t="s">
        <v>200</v>
      </c>
    </row>
    <row r="94" spans="1:18" ht="12.75">
      <c r="A94">
        <v>92</v>
      </c>
      <c r="B94" t="s">
        <v>36</v>
      </c>
      <c r="C94" t="s">
        <v>348</v>
      </c>
      <c r="D94">
        <v>1839</v>
      </c>
      <c r="E94" s="4">
        <v>600</v>
      </c>
      <c r="F94">
        <v>16</v>
      </c>
      <c r="G94">
        <v>27</v>
      </c>
      <c r="H94">
        <f>16*27</f>
        <v>432</v>
      </c>
      <c r="I94" t="s">
        <v>143</v>
      </c>
      <c r="J94" t="s">
        <v>56</v>
      </c>
      <c r="K94" t="s">
        <v>57</v>
      </c>
      <c r="L94" s="2">
        <v>18104</v>
      </c>
      <c r="M94" t="s">
        <v>300</v>
      </c>
      <c r="N94" t="s">
        <v>299</v>
      </c>
      <c r="O94" t="s">
        <v>68</v>
      </c>
      <c r="P94" t="s">
        <v>59</v>
      </c>
      <c r="Q94" t="s">
        <v>69</v>
      </c>
      <c r="R94" t="s">
        <v>144</v>
      </c>
    </row>
    <row r="95" spans="1:18" ht="12.75">
      <c r="A95">
        <v>93</v>
      </c>
      <c r="B95" t="s">
        <v>80</v>
      </c>
      <c r="C95" t="s">
        <v>349</v>
      </c>
      <c r="D95">
        <v>1819</v>
      </c>
      <c r="E95" s="4">
        <v>100</v>
      </c>
      <c r="F95">
        <v>16</v>
      </c>
      <c r="G95">
        <v>24</v>
      </c>
      <c r="H95">
        <f>16*24</f>
        <v>384</v>
      </c>
      <c r="I95">
        <v>1</v>
      </c>
      <c r="J95" t="s">
        <v>57</v>
      </c>
      <c r="K95" t="s">
        <v>57</v>
      </c>
      <c r="L95">
        <v>8179</v>
      </c>
      <c r="M95" t="s">
        <v>301</v>
      </c>
      <c r="N95" t="s">
        <v>83</v>
      </c>
      <c r="O95" t="s">
        <v>81</v>
      </c>
      <c r="P95" t="s">
        <v>59</v>
      </c>
      <c r="Q95" t="s">
        <v>69</v>
      </c>
      <c r="R95" t="s">
        <v>109</v>
      </c>
    </row>
    <row r="96" spans="1:18" ht="12.75">
      <c r="A96">
        <v>94</v>
      </c>
      <c r="B96" t="s">
        <v>80</v>
      </c>
      <c r="C96" t="s">
        <v>349</v>
      </c>
      <c r="D96">
        <v>1829</v>
      </c>
      <c r="E96" s="4">
        <v>150</v>
      </c>
      <c r="F96">
        <v>14</v>
      </c>
      <c r="G96">
        <v>16</v>
      </c>
      <c r="H96">
        <f>14*16</f>
        <v>224</v>
      </c>
      <c r="I96">
        <v>1</v>
      </c>
      <c r="J96" t="s">
        <v>57</v>
      </c>
      <c r="K96" t="s">
        <v>57</v>
      </c>
      <c r="L96" s="2">
        <v>15151</v>
      </c>
      <c r="M96" t="s">
        <v>302</v>
      </c>
      <c r="N96" t="s">
        <v>130</v>
      </c>
      <c r="O96" t="s">
        <v>81</v>
      </c>
      <c r="P96" t="s">
        <v>59</v>
      </c>
      <c r="Q96" t="s">
        <v>69</v>
      </c>
      <c r="R96" t="s">
        <v>129</v>
      </c>
    </row>
    <row r="97" spans="1:18" ht="12.75">
      <c r="A97">
        <v>95</v>
      </c>
      <c r="B97" t="s">
        <v>37</v>
      </c>
      <c r="C97" t="s">
        <v>350</v>
      </c>
      <c r="D97">
        <v>1858</v>
      </c>
      <c r="E97" s="4">
        <v>750</v>
      </c>
      <c r="F97">
        <v>24</v>
      </c>
      <c r="G97">
        <v>26</v>
      </c>
      <c r="H97">
        <f>24*26</f>
        <v>624</v>
      </c>
      <c r="I97">
        <v>2</v>
      </c>
      <c r="J97" t="s">
        <v>56</v>
      </c>
      <c r="K97" t="s">
        <v>66</v>
      </c>
      <c r="L97" s="2">
        <v>28548</v>
      </c>
      <c r="M97" t="s">
        <v>216</v>
      </c>
      <c r="N97" t="s">
        <v>64</v>
      </c>
      <c r="O97" t="s">
        <v>68</v>
      </c>
      <c r="P97" t="s">
        <v>59</v>
      </c>
      <c r="Q97" t="s">
        <v>69</v>
      </c>
      <c r="R97" t="s">
        <v>259</v>
      </c>
    </row>
    <row r="98" spans="1:18" ht="12.75">
      <c r="A98">
        <v>96</v>
      </c>
      <c r="B98" t="s">
        <v>38</v>
      </c>
      <c r="C98" t="s">
        <v>351</v>
      </c>
      <c r="D98">
        <v>1858</v>
      </c>
      <c r="E98" s="4">
        <v>650</v>
      </c>
      <c r="F98">
        <v>15</v>
      </c>
      <c r="G98">
        <v>26</v>
      </c>
      <c r="H98">
        <f>15*26</f>
        <v>390</v>
      </c>
      <c r="I98">
        <v>2</v>
      </c>
      <c r="J98" t="s">
        <v>56</v>
      </c>
      <c r="K98" t="s">
        <v>89</v>
      </c>
      <c r="L98" s="2">
        <v>28549</v>
      </c>
      <c r="M98" t="s">
        <v>218</v>
      </c>
      <c r="N98" t="s">
        <v>64</v>
      </c>
      <c r="O98" t="s">
        <v>68</v>
      </c>
      <c r="P98" t="s">
        <v>59</v>
      </c>
      <c r="Q98" t="s">
        <v>69</v>
      </c>
      <c r="R98" t="s">
        <v>261</v>
      </c>
    </row>
    <row r="99" spans="1:17" ht="12.75">
      <c r="A99">
        <v>97</v>
      </c>
      <c r="B99" t="s">
        <v>39</v>
      </c>
      <c r="C99" t="s">
        <v>352</v>
      </c>
      <c r="D99">
        <v>1818</v>
      </c>
      <c r="E99" s="4">
        <v>1800</v>
      </c>
      <c r="F99">
        <v>20</v>
      </c>
      <c r="G99">
        <v>38</v>
      </c>
      <c r="H99">
        <f>20*38</f>
        <v>760</v>
      </c>
      <c r="I99">
        <v>2</v>
      </c>
      <c r="J99" t="s">
        <v>56</v>
      </c>
      <c r="K99" t="s">
        <v>66</v>
      </c>
      <c r="L99">
        <v>7881</v>
      </c>
      <c r="M99" t="s">
        <v>75</v>
      </c>
      <c r="N99" t="s">
        <v>64</v>
      </c>
      <c r="O99" t="s">
        <v>68</v>
      </c>
      <c r="P99" t="s">
        <v>59</v>
      </c>
      <c r="Q99" t="s">
        <v>69</v>
      </c>
    </row>
    <row r="100" spans="1:18" ht="12.75">
      <c r="A100">
        <v>98</v>
      </c>
      <c r="B100" t="s">
        <v>39</v>
      </c>
      <c r="C100" t="s">
        <v>352</v>
      </c>
      <c r="D100">
        <v>1821</v>
      </c>
      <c r="E100" s="4">
        <v>1250</v>
      </c>
      <c r="F100">
        <v>20</v>
      </c>
      <c r="G100">
        <v>38</v>
      </c>
      <c r="H100">
        <f>20*38</f>
        <v>760</v>
      </c>
      <c r="I100">
        <v>2</v>
      </c>
      <c r="J100" t="s">
        <v>56</v>
      </c>
      <c r="K100" t="s">
        <v>66</v>
      </c>
      <c r="L100" s="2">
        <v>12299</v>
      </c>
      <c r="M100" t="s">
        <v>102</v>
      </c>
      <c r="N100" t="s">
        <v>103</v>
      </c>
      <c r="O100" t="s">
        <v>68</v>
      </c>
      <c r="P100" t="s">
        <v>59</v>
      </c>
      <c r="Q100" t="s">
        <v>69</v>
      </c>
      <c r="R100" t="s">
        <v>171</v>
      </c>
    </row>
    <row r="101" spans="1:18" ht="12.75">
      <c r="A101">
        <v>99</v>
      </c>
      <c r="B101" t="s">
        <v>39</v>
      </c>
      <c r="C101" t="s">
        <v>352</v>
      </c>
      <c r="D101">
        <v>1851</v>
      </c>
      <c r="E101" s="4">
        <v>800</v>
      </c>
      <c r="F101">
        <v>20</v>
      </c>
      <c r="G101">
        <v>38</v>
      </c>
      <c r="H101">
        <v>760</v>
      </c>
      <c r="I101">
        <v>2</v>
      </c>
      <c r="J101" t="s">
        <v>56</v>
      </c>
      <c r="K101" t="s">
        <v>66</v>
      </c>
      <c r="L101" s="2">
        <v>25915</v>
      </c>
      <c r="M101" t="s">
        <v>276</v>
      </c>
      <c r="N101" t="s">
        <v>64</v>
      </c>
      <c r="O101" t="s">
        <v>68</v>
      </c>
      <c r="P101" t="s">
        <v>59</v>
      </c>
      <c r="Q101" t="s">
        <v>69</v>
      </c>
      <c r="R101" t="s">
        <v>233</v>
      </c>
    </row>
    <row r="102" spans="1:17" ht="12.75">
      <c r="A102">
        <v>100</v>
      </c>
      <c r="B102" t="s">
        <v>40</v>
      </c>
      <c r="C102" t="s">
        <v>353</v>
      </c>
      <c r="D102">
        <v>1858</v>
      </c>
      <c r="E102" s="4">
        <v>800</v>
      </c>
      <c r="F102" t="s">
        <v>61</v>
      </c>
      <c r="G102" t="s">
        <v>61</v>
      </c>
      <c r="I102">
        <v>2</v>
      </c>
      <c r="J102" t="s">
        <v>56</v>
      </c>
      <c r="K102" t="s">
        <v>57</v>
      </c>
      <c r="L102" s="2">
        <v>29414</v>
      </c>
      <c r="M102" t="s">
        <v>87</v>
      </c>
      <c r="N102" t="s">
        <v>64</v>
      </c>
      <c r="O102" t="s">
        <v>68</v>
      </c>
      <c r="P102" t="s">
        <v>59</v>
      </c>
      <c r="Q102" t="s">
        <v>69</v>
      </c>
    </row>
    <row r="103" spans="1:18" ht="12.75">
      <c r="A103">
        <v>101</v>
      </c>
      <c r="B103" t="s">
        <v>41</v>
      </c>
      <c r="C103" t="s">
        <v>354</v>
      </c>
      <c r="D103">
        <v>1836</v>
      </c>
      <c r="E103" s="4">
        <v>700</v>
      </c>
      <c r="F103" t="s">
        <v>61</v>
      </c>
      <c r="G103" t="s">
        <v>61</v>
      </c>
      <c r="I103">
        <v>1</v>
      </c>
      <c r="J103" t="s">
        <v>56</v>
      </c>
      <c r="K103" t="s">
        <v>57</v>
      </c>
      <c r="L103" s="2">
        <v>19139</v>
      </c>
      <c r="M103" t="s">
        <v>303</v>
      </c>
      <c r="N103" t="s">
        <v>64</v>
      </c>
      <c r="O103" t="s">
        <v>68</v>
      </c>
      <c r="P103" t="s">
        <v>59</v>
      </c>
      <c r="Q103" t="s">
        <v>69</v>
      </c>
      <c r="R103" t="s">
        <v>173</v>
      </c>
    </row>
    <row r="104" spans="1:17" ht="12.75">
      <c r="A104">
        <v>102</v>
      </c>
      <c r="B104" t="s">
        <v>42</v>
      </c>
      <c r="C104" t="s">
        <v>355</v>
      </c>
      <c r="D104">
        <v>1815</v>
      </c>
      <c r="E104" s="4">
        <v>300</v>
      </c>
      <c r="F104">
        <v>12</v>
      </c>
      <c r="G104">
        <v>21</v>
      </c>
      <c r="H104">
        <f>12*21</f>
        <v>252</v>
      </c>
      <c r="I104">
        <v>2</v>
      </c>
      <c r="J104" t="s">
        <v>57</v>
      </c>
      <c r="K104" t="s">
        <v>57</v>
      </c>
      <c r="L104" s="2">
        <v>11489</v>
      </c>
      <c r="M104" t="s">
        <v>304</v>
      </c>
      <c r="N104" t="s">
        <v>84</v>
      </c>
      <c r="O104" t="s">
        <v>98</v>
      </c>
      <c r="P104" t="s">
        <v>59</v>
      </c>
      <c r="Q104" t="s">
        <v>69</v>
      </c>
    </row>
    <row r="105" spans="1:17" ht="12.75">
      <c r="A105">
        <v>103</v>
      </c>
      <c r="B105" t="s">
        <v>43</v>
      </c>
      <c r="C105" t="s">
        <v>356</v>
      </c>
      <c r="D105">
        <v>1831</v>
      </c>
      <c r="E105" s="4">
        <v>450</v>
      </c>
      <c r="F105" t="s">
        <v>61</v>
      </c>
      <c r="G105" t="s">
        <v>61</v>
      </c>
      <c r="I105">
        <v>2</v>
      </c>
      <c r="J105" t="s">
        <v>56</v>
      </c>
      <c r="K105" t="s">
        <v>57</v>
      </c>
      <c r="L105" s="2">
        <v>17128</v>
      </c>
      <c r="M105" t="s">
        <v>67</v>
      </c>
      <c r="N105" t="s">
        <v>84</v>
      </c>
      <c r="O105" t="s">
        <v>68</v>
      </c>
      <c r="P105" t="s">
        <v>59</v>
      </c>
      <c r="Q105" t="s">
        <v>69</v>
      </c>
    </row>
    <row r="106" spans="1:18" ht="12.75">
      <c r="A106">
        <v>104</v>
      </c>
      <c r="B106" t="s">
        <v>43</v>
      </c>
      <c r="C106" t="s">
        <v>356</v>
      </c>
      <c r="D106">
        <v>1837</v>
      </c>
      <c r="E106" s="4">
        <v>900</v>
      </c>
      <c r="F106" t="s">
        <v>61</v>
      </c>
      <c r="G106" t="s">
        <v>61</v>
      </c>
      <c r="I106">
        <v>2</v>
      </c>
      <c r="J106" t="s">
        <v>56</v>
      </c>
      <c r="K106" t="s">
        <v>57</v>
      </c>
      <c r="L106" s="2">
        <v>19671</v>
      </c>
      <c r="M106" t="s">
        <v>156</v>
      </c>
      <c r="N106" t="s">
        <v>84</v>
      </c>
      <c r="O106" t="s">
        <v>68</v>
      </c>
      <c r="P106" t="s">
        <v>59</v>
      </c>
      <c r="Q106" t="s">
        <v>69</v>
      </c>
      <c r="R106" t="s">
        <v>155</v>
      </c>
    </row>
    <row r="107" spans="1:18" ht="12.75">
      <c r="A107">
        <v>105</v>
      </c>
      <c r="B107" t="s">
        <v>43</v>
      </c>
      <c r="C107" t="s">
        <v>356</v>
      </c>
      <c r="D107">
        <v>1839</v>
      </c>
      <c r="E107" s="4">
        <v>400</v>
      </c>
      <c r="F107" t="s">
        <v>61</v>
      </c>
      <c r="G107" t="s">
        <v>61</v>
      </c>
      <c r="I107">
        <v>1</v>
      </c>
      <c r="J107" t="s">
        <v>56</v>
      </c>
      <c r="K107" t="s">
        <v>57</v>
      </c>
      <c r="L107" s="2">
        <v>20394</v>
      </c>
      <c r="M107" t="s">
        <v>161</v>
      </c>
      <c r="N107" t="s">
        <v>64</v>
      </c>
      <c r="O107" t="s">
        <v>68</v>
      </c>
      <c r="P107" t="s">
        <v>59</v>
      </c>
      <c r="Q107" t="s">
        <v>69</v>
      </c>
      <c r="R107" t="s">
        <v>176</v>
      </c>
    </row>
    <row r="108" spans="1:17" ht="12.75">
      <c r="A108">
        <v>106</v>
      </c>
      <c r="B108" t="s">
        <v>43</v>
      </c>
      <c r="C108" t="s">
        <v>356</v>
      </c>
      <c r="D108">
        <v>1858</v>
      </c>
      <c r="E108" s="4">
        <v>500</v>
      </c>
      <c r="F108">
        <v>17</v>
      </c>
      <c r="G108">
        <v>19</v>
      </c>
      <c r="H108">
        <f>17*19</f>
        <v>323</v>
      </c>
      <c r="I108">
        <v>2</v>
      </c>
      <c r="J108" t="s">
        <v>56</v>
      </c>
      <c r="K108" t="s">
        <v>89</v>
      </c>
      <c r="L108" s="2">
        <v>29162</v>
      </c>
      <c r="M108" t="s">
        <v>278</v>
      </c>
      <c r="N108" t="s">
        <v>64</v>
      </c>
      <c r="O108" t="s">
        <v>68</v>
      </c>
      <c r="P108" t="s">
        <v>59</v>
      </c>
      <c r="Q108" t="s">
        <v>69</v>
      </c>
    </row>
    <row r="109" spans="1:18" ht="12.75">
      <c r="A109">
        <v>107</v>
      </c>
      <c r="B109" t="s">
        <v>44</v>
      </c>
      <c r="C109" t="s">
        <v>357</v>
      </c>
      <c r="D109">
        <v>1858</v>
      </c>
      <c r="E109" s="4">
        <v>500</v>
      </c>
      <c r="F109">
        <v>17</v>
      </c>
      <c r="G109">
        <v>18</v>
      </c>
      <c r="H109">
        <f>17*18</f>
        <v>306</v>
      </c>
      <c r="I109">
        <v>2</v>
      </c>
      <c r="J109" t="s">
        <v>56</v>
      </c>
      <c r="K109" t="s">
        <v>89</v>
      </c>
      <c r="L109" s="2">
        <v>28549</v>
      </c>
      <c r="M109" t="s">
        <v>217</v>
      </c>
      <c r="N109" t="s">
        <v>64</v>
      </c>
      <c r="O109" t="s">
        <v>68</v>
      </c>
      <c r="P109" t="s">
        <v>59</v>
      </c>
      <c r="Q109" t="s">
        <v>69</v>
      </c>
      <c r="R109" t="s">
        <v>260</v>
      </c>
    </row>
    <row r="110" spans="1:17" ht="12.75">
      <c r="A110">
        <v>108</v>
      </c>
      <c r="B110" t="s">
        <v>44</v>
      </c>
      <c r="C110" t="s">
        <v>357</v>
      </c>
      <c r="D110">
        <v>1864</v>
      </c>
      <c r="E110" s="4">
        <v>1250</v>
      </c>
      <c r="F110" t="s">
        <v>61</v>
      </c>
      <c r="G110" t="s">
        <v>61</v>
      </c>
      <c r="I110">
        <v>2</v>
      </c>
      <c r="J110" t="s">
        <v>56</v>
      </c>
      <c r="K110" t="s">
        <v>57</v>
      </c>
      <c r="L110" s="2">
        <v>30922</v>
      </c>
      <c r="M110" t="s">
        <v>270</v>
      </c>
      <c r="N110" t="s">
        <v>64</v>
      </c>
      <c r="O110" t="s">
        <v>68</v>
      </c>
      <c r="P110" t="s">
        <v>59</v>
      </c>
      <c r="Q110" t="s">
        <v>69</v>
      </c>
    </row>
    <row r="111" spans="1:18" ht="12.75">
      <c r="A111">
        <v>109</v>
      </c>
      <c r="B111" t="s">
        <v>45</v>
      </c>
      <c r="C111" t="s">
        <v>358</v>
      </c>
      <c r="D111">
        <v>1821</v>
      </c>
      <c r="E111" s="4">
        <v>500</v>
      </c>
      <c r="F111">
        <v>18</v>
      </c>
      <c r="G111">
        <v>40</v>
      </c>
      <c r="H111">
        <f>18*40</f>
        <v>720</v>
      </c>
      <c r="I111">
        <v>1</v>
      </c>
      <c r="J111" t="s">
        <v>57</v>
      </c>
      <c r="K111" t="s">
        <v>57</v>
      </c>
      <c r="L111" s="2">
        <v>12306</v>
      </c>
      <c r="M111" t="s">
        <v>106</v>
      </c>
      <c r="N111" t="s">
        <v>107</v>
      </c>
      <c r="O111" t="s">
        <v>105</v>
      </c>
      <c r="P111" t="s">
        <v>59</v>
      </c>
      <c r="Q111" t="s">
        <v>104</v>
      </c>
      <c r="R111" t="s">
        <v>169</v>
      </c>
    </row>
    <row r="112" spans="1:18" ht="12.75">
      <c r="A112">
        <v>110</v>
      </c>
      <c r="B112" t="s">
        <v>45</v>
      </c>
      <c r="C112" t="s">
        <v>358</v>
      </c>
      <c r="D112">
        <v>1822</v>
      </c>
      <c r="E112" s="4">
        <v>200</v>
      </c>
      <c r="F112" t="s">
        <v>61</v>
      </c>
      <c r="G112" t="s">
        <v>61</v>
      </c>
      <c r="I112">
        <v>1</v>
      </c>
      <c r="J112" t="s">
        <v>57</v>
      </c>
      <c r="K112" t="s">
        <v>57</v>
      </c>
      <c r="L112" s="2">
        <v>13991</v>
      </c>
      <c r="M112" t="s">
        <v>122</v>
      </c>
      <c r="N112" t="s">
        <v>120</v>
      </c>
      <c r="O112" t="s">
        <v>68</v>
      </c>
      <c r="P112" t="s">
        <v>59</v>
      </c>
      <c r="Q112" t="s">
        <v>69</v>
      </c>
      <c r="R112" t="s">
        <v>121</v>
      </c>
    </row>
    <row r="113" spans="1:18" ht="12.75">
      <c r="A113">
        <v>111</v>
      </c>
      <c r="B113" t="s">
        <v>46</v>
      </c>
      <c r="C113" t="s">
        <v>359</v>
      </c>
      <c r="D113">
        <v>1841</v>
      </c>
      <c r="E113" s="4">
        <v>600</v>
      </c>
      <c r="F113" t="s">
        <v>61</v>
      </c>
      <c r="G113" t="s">
        <v>61</v>
      </c>
      <c r="I113">
        <v>1</v>
      </c>
      <c r="J113" t="s">
        <v>56</v>
      </c>
      <c r="K113" t="s">
        <v>57</v>
      </c>
      <c r="L113" s="2">
        <v>20667</v>
      </c>
      <c r="M113" t="s">
        <v>324</v>
      </c>
      <c r="N113" t="s">
        <v>64</v>
      </c>
      <c r="O113" t="s">
        <v>68</v>
      </c>
      <c r="P113" t="s">
        <v>59</v>
      </c>
      <c r="Q113" t="s">
        <v>69</v>
      </c>
      <c r="R113" t="s">
        <v>201</v>
      </c>
    </row>
    <row r="114" spans="1:17" ht="12.75">
      <c r="A114">
        <v>112</v>
      </c>
      <c r="B114" t="s">
        <v>47</v>
      </c>
      <c r="C114" t="s">
        <v>360</v>
      </c>
      <c r="D114">
        <v>1817</v>
      </c>
      <c r="E114" s="4">
        <v>2000</v>
      </c>
      <c r="F114" t="s">
        <v>61</v>
      </c>
      <c r="G114" t="s">
        <v>61</v>
      </c>
      <c r="I114">
        <v>2</v>
      </c>
      <c r="J114" t="s">
        <v>56</v>
      </c>
      <c r="K114" t="s">
        <v>66</v>
      </c>
      <c r="L114">
        <v>7709</v>
      </c>
      <c r="M114" t="s">
        <v>305</v>
      </c>
      <c r="N114" t="s">
        <v>64</v>
      </c>
      <c r="O114" t="s">
        <v>68</v>
      </c>
      <c r="P114" t="s">
        <v>59</v>
      </c>
      <c r="Q114" t="s">
        <v>69</v>
      </c>
    </row>
    <row r="115" spans="1:18" ht="12.75">
      <c r="A115">
        <v>113</v>
      </c>
      <c r="B115" t="s">
        <v>48</v>
      </c>
      <c r="C115" t="s">
        <v>361</v>
      </c>
      <c r="D115">
        <v>1852</v>
      </c>
      <c r="E115" s="4">
        <v>1200</v>
      </c>
      <c r="F115">
        <v>20</v>
      </c>
      <c r="G115">
        <v>40</v>
      </c>
      <c r="H115">
        <f>20*40</f>
        <v>800</v>
      </c>
      <c r="I115">
        <v>2</v>
      </c>
      <c r="J115" t="s">
        <v>56</v>
      </c>
      <c r="K115" t="s">
        <v>89</v>
      </c>
      <c r="L115">
        <v>8958</v>
      </c>
      <c r="M115" t="s">
        <v>125</v>
      </c>
      <c r="N115" t="s">
        <v>72</v>
      </c>
      <c r="O115" t="s">
        <v>81</v>
      </c>
      <c r="P115" t="s">
        <v>59</v>
      </c>
      <c r="Q115" t="s">
        <v>69</v>
      </c>
      <c r="R115" s="3" t="s">
        <v>239</v>
      </c>
    </row>
    <row r="116" spans="1:18" ht="12.75">
      <c r="A116">
        <v>114</v>
      </c>
      <c r="B116" t="s">
        <v>49</v>
      </c>
      <c r="C116" t="s">
        <v>362</v>
      </c>
      <c r="D116">
        <v>1817</v>
      </c>
      <c r="E116" s="4">
        <v>250</v>
      </c>
      <c r="F116" t="s">
        <v>61</v>
      </c>
      <c r="G116" t="s">
        <v>61</v>
      </c>
      <c r="I116">
        <v>1</v>
      </c>
      <c r="J116" t="s">
        <v>56</v>
      </c>
      <c r="K116" t="s">
        <v>57</v>
      </c>
      <c r="L116">
        <v>7656</v>
      </c>
      <c r="M116" t="s">
        <v>306</v>
      </c>
      <c r="N116" t="s">
        <v>70</v>
      </c>
      <c r="O116" t="s">
        <v>68</v>
      </c>
      <c r="P116" t="s">
        <v>59</v>
      </c>
      <c r="Q116" t="s">
        <v>69</v>
      </c>
      <c r="R116" t="s">
        <v>71</v>
      </c>
    </row>
    <row r="117" spans="1:18" ht="12.75">
      <c r="A117">
        <v>115</v>
      </c>
      <c r="B117" t="s">
        <v>49</v>
      </c>
      <c r="C117" t="s">
        <v>362</v>
      </c>
      <c r="D117">
        <v>1817</v>
      </c>
      <c r="E117" s="4">
        <v>750</v>
      </c>
      <c r="F117">
        <v>20</v>
      </c>
      <c r="G117">
        <v>30</v>
      </c>
      <c r="H117">
        <f>20*30</f>
        <v>600</v>
      </c>
      <c r="I117">
        <v>1</v>
      </c>
      <c r="J117" t="s">
        <v>57</v>
      </c>
      <c r="K117" t="s">
        <v>57</v>
      </c>
      <c r="L117">
        <v>7729</v>
      </c>
      <c r="M117" t="s">
        <v>191</v>
      </c>
      <c r="N117" t="s">
        <v>73</v>
      </c>
      <c r="O117" t="s">
        <v>74</v>
      </c>
      <c r="P117" t="s">
        <v>59</v>
      </c>
      <c r="Q117" t="s">
        <v>69</v>
      </c>
      <c r="R117" t="s">
        <v>307</v>
      </c>
    </row>
    <row r="118" spans="1:18" ht="12.75">
      <c r="A118">
        <v>116</v>
      </c>
      <c r="B118" t="s">
        <v>49</v>
      </c>
      <c r="C118" t="s">
        <v>362</v>
      </c>
      <c r="D118">
        <v>1819</v>
      </c>
      <c r="E118" s="4">
        <v>200</v>
      </c>
      <c r="F118">
        <v>25</v>
      </c>
      <c r="G118">
        <v>30</v>
      </c>
      <c r="H118">
        <f>25*30</f>
        <v>750</v>
      </c>
      <c r="I118">
        <v>1</v>
      </c>
      <c r="J118" t="s">
        <v>57</v>
      </c>
      <c r="K118" t="s">
        <v>57</v>
      </c>
      <c r="L118">
        <v>8145</v>
      </c>
      <c r="M118" t="s">
        <v>309</v>
      </c>
      <c r="N118" t="s">
        <v>310</v>
      </c>
      <c r="O118" t="s">
        <v>79</v>
      </c>
      <c r="P118" t="s">
        <v>59</v>
      </c>
      <c r="Q118" t="s">
        <v>69</v>
      </c>
      <c r="R118" t="s">
        <v>308</v>
      </c>
    </row>
    <row r="119" spans="1:18" ht="12.75">
      <c r="A119">
        <v>117</v>
      </c>
      <c r="B119" t="s">
        <v>49</v>
      </c>
      <c r="C119" t="s">
        <v>362</v>
      </c>
      <c r="D119">
        <v>1822</v>
      </c>
      <c r="E119" s="4">
        <v>150</v>
      </c>
      <c r="F119">
        <v>30</v>
      </c>
      <c r="G119">
        <v>30</v>
      </c>
      <c r="H119">
        <f>30*30</f>
        <v>900</v>
      </c>
      <c r="I119">
        <v>1</v>
      </c>
      <c r="J119" t="s">
        <v>57</v>
      </c>
      <c r="K119" t="s">
        <v>57</v>
      </c>
      <c r="L119" s="2">
        <v>12720</v>
      </c>
      <c r="M119" t="s">
        <v>325</v>
      </c>
      <c r="N119" t="s">
        <v>311</v>
      </c>
      <c r="O119" t="s">
        <v>81</v>
      </c>
      <c r="P119" t="s">
        <v>59</v>
      </c>
      <c r="Q119" t="s">
        <v>69</v>
      </c>
      <c r="R119" t="s">
        <v>110</v>
      </c>
    </row>
    <row r="120" spans="1:18" ht="12.75">
      <c r="A120">
        <v>118</v>
      </c>
      <c r="B120" t="s">
        <v>49</v>
      </c>
      <c r="C120" t="s">
        <v>362</v>
      </c>
      <c r="D120">
        <v>1822</v>
      </c>
      <c r="E120" s="4">
        <v>300</v>
      </c>
      <c r="F120" t="s">
        <v>61</v>
      </c>
      <c r="G120" t="s">
        <v>61</v>
      </c>
      <c r="I120">
        <v>1</v>
      </c>
      <c r="J120" t="s">
        <v>56</v>
      </c>
      <c r="K120" t="s">
        <v>57</v>
      </c>
      <c r="L120" s="2">
        <v>14110</v>
      </c>
      <c r="M120" t="s">
        <v>123</v>
      </c>
      <c r="N120" t="s">
        <v>153</v>
      </c>
      <c r="O120" t="s">
        <v>68</v>
      </c>
      <c r="P120" t="s">
        <v>59</v>
      </c>
      <c r="Q120" t="s">
        <v>69</v>
      </c>
      <c r="R120" t="s">
        <v>174</v>
      </c>
    </row>
    <row r="121" spans="1:17" ht="12.75">
      <c r="A121">
        <v>119</v>
      </c>
      <c r="B121" t="s">
        <v>49</v>
      </c>
      <c r="C121" t="s">
        <v>362</v>
      </c>
      <c r="D121">
        <v>1822</v>
      </c>
      <c r="E121" s="4">
        <v>400</v>
      </c>
      <c r="F121" t="s">
        <v>61</v>
      </c>
      <c r="G121" t="s">
        <v>61</v>
      </c>
      <c r="I121">
        <v>1</v>
      </c>
      <c r="J121" t="s">
        <v>57</v>
      </c>
      <c r="K121" t="s">
        <v>57</v>
      </c>
      <c r="L121" s="2">
        <v>14502</v>
      </c>
      <c r="M121" t="s">
        <v>126</v>
      </c>
      <c r="N121" t="s">
        <v>73</v>
      </c>
      <c r="O121" t="s">
        <v>74</v>
      </c>
      <c r="P121" t="s">
        <v>59</v>
      </c>
      <c r="Q121" t="s">
        <v>69</v>
      </c>
    </row>
    <row r="122" spans="1:18" ht="12.75">
      <c r="A122">
        <v>120</v>
      </c>
      <c r="B122" t="s">
        <v>49</v>
      </c>
      <c r="C122" t="s">
        <v>362</v>
      </c>
      <c r="D122">
        <v>1829</v>
      </c>
      <c r="E122" s="4">
        <v>150</v>
      </c>
      <c r="F122">
        <v>24</v>
      </c>
      <c r="G122">
        <v>30</v>
      </c>
      <c r="H122">
        <f>24*30</f>
        <v>720</v>
      </c>
      <c r="I122">
        <v>1</v>
      </c>
      <c r="J122" t="s">
        <v>57</v>
      </c>
      <c r="K122" t="s">
        <v>57</v>
      </c>
      <c r="L122" s="2">
        <v>15258</v>
      </c>
      <c r="M122" t="s">
        <v>326</v>
      </c>
      <c r="N122" t="s">
        <v>312</v>
      </c>
      <c r="O122" t="s">
        <v>81</v>
      </c>
      <c r="P122" t="s">
        <v>59</v>
      </c>
      <c r="Q122" t="s">
        <v>69</v>
      </c>
      <c r="R122" t="s">
        <v>313</v>
      </c>
    </row>
    <row r="123" spans="1:17" ht="12.75">
      <c r="A123">
        <v>121</v>
      </c>
      <c r="B123" t="s">
        <v>49</v>
      </c>
      <c r="C123" t="s">
        <v>362</v>
      </c>
      <c r="D123">
        <v>1829</v>
      </c>
      <c r="E123" s="4">
        <v>400</v>
      </c>
      <c r="F123" t="s">
        <v>61</v>
      </c>
      <c r="G123" t="s">
        <v>61</v>
      </c>
      <c r="I123">
        <v>1</v>
      </c>
      <c r="J123" t="s">
        <v>57</v>
      </c>
      <c r="K123" t="s">
        <v>57</v>
      </c>
      <c r="L123" s="2">
        <v>17065</v>
      </c>
      <c r="M123" t="s">
        <v>191</v>
      </c>
      <c r="N123" t="s">
        <v>64</v>
      </c>
      <c r="O123" t="s">
        <v>74</v>
      </c>
      <c r="P123" t="s">
        <v>59</v>
      </c>
      <c r="Q123" t="s">
        <v>69</v>
      </c>
    </row>
    <row r="124" spans="1:18" ht="12.75">
      <c r="A124">
        <v>122</v>
      </c>
      <c r="B124" t="s">
        <v>49</v>
      </c>
      <c r="C124" t="s">
        <v>362</v>
      </c>
      <c r="D124">
        <v>1837</v>
      </c>
      <c r="E124" s="4">
        <v>300</v>
      </c>
      <c r="F124" t="s">
        <v>61</v>
      </c>
      <c r="G124" t="s">
        <v>61</v>
      </c>
      <c r="I124">
        <v>1</v>
      </c>
      <c r="J124" t="s">
        <v>57</v>
      </c>
      <c r="K124" t="s">
        <v>57</v>
      </c>
      <c r="L124" s="2">
        <v>19765</v>
      </c>
      <c r="M124" t="s">
        <v>191</v>
      </c>
      <c r="N124" t="s">
        <v>64</v>
      </c>
      <c r="O124" t="s">
        <v>74</v>
      </c>
      <c r="P124" t="s">
        <v>59</v>
      </c>
      <c r="Q124" t="s">
        <v>69</v>
      </c>
      <c r="R124" t="s">
        <v>179</v>
      </c>
    </row>
    <row r="125" spans="1:18" ht="12.75">
      <c r="A125">
        <v>123</v>
      </c>
      <c r="B125" t="s">
        <v>49</v>
      </c>
      <c r="C125" t="s">
        <v>362</v>
      </c>
      <c r="D125">
        <v>1844</v>
      </c>
      <c r="E125" s="4">
        <v>300</v>
      </c>
      <c r="F125" t="s">
        <v>170</v>
      </c>
      <c r="G125" t="s">
        <v>170</v>
      </c>
      <c r="I125">
        <v>1</v>
      </c>
      <c r="J125" t="s">
        <v>56</v>
      </c>
      <c r="K125" t="s">
        <v>57</v>
      </c>
      <c r="L125" s="2">
        <v>22113</v>
      </c>
      <c r="M125" t="s">
        <v>279</v>
      </c>
      <c r="N125" t="s">
        <v>64</v>
      </c>
      <c r="O125" t="s">
        <v>68</v>
      </c>
      <c r="P125" t="s">
        <v>59</v>
      </c>
      <c r="Q125" t="s">
        <v>69</v>
      </c>
      <c r="R125" t="s">
        <v>223</v>
      </c>
    </row>
    <row r="126" spans="1:18" ht="12.75">
      <c r="A126">
        <v>124</v>
      </c>
      <c r="B126" t="s">
        <v>49</v>
      </c>
      <c r="C126" t="s">
        <v>362</v>
      </c>
      <c r="D126">
        <v>1851</v>
      </c>
      <c r="E126" s="4">
        <v>800</v>
      </c>
      <c r="F126">
        <v>14</v>
      </c>
      <c r="G126">
        <v>32</v>
      </c>
      <c r="H126">
        <f>14*32</f>
        <v>448</v>
      </c>
      <c r="I126">
        <v>1</v>
      </c>
      <c r="J126" t="s">
        <v>56</v>
      </c>
      <c r="K126" t="s">
        <v>89</v>
      </c>
      <c r="L126" s="2">
        <v>26220</v>
      </c>
      <c r="M126" t="s">
        <v>204</v>
      </c>
      <c r="N126" t="s">
        <v>64</v>
      </c>
      <c r="O126" t="s">
        <v>68</v>
      </c>
      <c r="P126" t="s">
        <v>59</v>
      </c>
      <c r="Q126" t="s">
        <v>69</v>
      </c>
      <c r="R126" t="s">
        <v>238</v>
      </c>
    </row>
    <row r="127" spans="1:17" ht="12.75">
      <c r="A127">
        <v>125</v>
      </c>
      <c r="B127" t="s">
        <v>50</v>
      </c>
      <c r="C127" t="s">
        <v>363</v>
      </c>
      <c r="D127">
        <v>1820</v>
      </c>
      <c r="E127" s="4">
        <v>2000</v>
      </c>
      <c r="F127">
        <v>26</v>
      </c>
      <c r="G127">
        <v>30</v>
      </c>
      <c r="H127">
        <f>26*30</f>
        <v>780</v>
      </c>
      <c r="I127">
        <v>3</v>
      </c>
      <c r="J127" t="s">
        <v>56</v>
      </c>
      <c r="K127" t="s">
        <v>66</v>
      </c>
      <c r="L127">
        <v>8335</v>
      </c>
      <c r="M127" t="s">
        <v>87</v>
      </c>
      <c r="N127" t="s">
        <v>64</v>
      </c>
      <c r="O127" t="s">
        <v>81</v>
      </c>
      <c r="P127" t="s">
        <v>59</v>
      </c>
      <c r="Q127" t="s">
        <v>69</v>
      </c>
    </row>
    <row r="128" spans="1:18" ht="12.75">
      <c r="A128">
        <v>126</v>
      </c>
      <c r="B128" t="s">
        <v>50</v>
      </c>
      <c r="C128" t="s">
        <v>363</v>
      </c>
      <c r="D128">
        <v>1851</v>
      </c>
      <c r="E128" s="4">
        <v>600</v>
      </c>
      <c r="F128" t="s">
        <v>61</v>
      </c>
      <c r="G128" t="s">
        <v>61</v>
      </c>
      <c r="I128">
        <v>1</v>
      </c>
      <c r="J128" t="s">
        <v>56</v>
      </c>
      <c r="K128" t="s">
        <v>57</v>
      </c>
      <c r="L128" s="2">
        <v>25535</v>
      </c>
      <c r="M128" t="s">
        <v>191</v>
      </c>
      <c r="N128" t="s">
        <v>64</v>
      </c>
      <c r="O128" t="s">
        <v>68</v>
      </c>
      <c r="P128" t="s">
        <v>59</v>
      </c>
      <c r="Q128" t="s">
        <v>69</v>
      </c>
      <c r="R128" t="s">
        <v>226</v>
      </c>
    </row>
    <row r="129" spans="1:18" ht="12.75">
      <c r="A129">
        <v>127</v>
      </c>
      <c r="B129" t="s">
        <v>51</v>
      </c>
      <c r="C129" t="s">
        <v>364</v>
      </c>
      <c r="D129">
        <v>1859</v>
      </c>
      <c r="E129" s="4">
        <v>2000</v>
      </c>
      <c r="F129">
        <v>24</v>
      </c>
      <c r="G129">
        <v>50</v>
      </c>
      <c r="H129">
        <f>24*50</f>
        <v>1200</v>
      </c>
      <c r="I129">
        <v>2</v>
      </c>
      <c r="J129" t="s">
        <v>56</v>
      </c>
      <c r="K129" t="s">
        <v>57</v>
      </c>
      <c r="L129" s="2">
        <v>30492</v>
      </c>
      <c r="M129" t="s">
        <v>247</v>
      </c>
      <c r="N129" t="s">
        <v>72</v>
      </c>
      <c r="O129" t="s">
        <v>94</v>
      </c>
      <c r="P129" t="s">
        <v>95</v>
      </c>
      <c r="Q129" t="s">
        <v>69</v>
      </c>
      <c r="R129" t="s">
        <v>248</v>
      </c>
    </row>
    <row r="130" spans="1:17" ht="12.75">
      <c r="A130">
        <v>128</v>
      </c>
      <c r="B130" t="s">
        <v>52</v>
      </c>
      <c r="C130" t="s">
        <v>365</v>
      </c>
      <c r="D130">
        <v>1844</v>
      </c>
      <c r="E130" s="4">
        <v>300</v>
      </c>
      <c r="F130" t="s">
        <v>61</v>
      </c>
      <c r="G130" t="s">
        <v>61</v>
      </c>
      <c r="I130">
        <v>1</v>
      </c>
      <c r="J130" t="s">
        <v>56</v>
      </c>
      <c r="K130" t="s">
        <v>57</v>
      </c>
      <c r="L130" s="2">
        <v>21942</v>
      </c>
      <c r="M130" t="s">
        <v>87</v>
      </c>
      <c r="N130" t="s">
        <v>64</v>
      </c>
      <c r="O130" t="s">
        <v>68</v>
      </c>
      <c r="P130" t="s">
        <v>59</v>
      </c>
      <c r="Q130" t="s">
        <v>69</v>
      </c>
    </row>
    <row r="131" spans="1:17" ht="12.75">
      <c r="A131">
        <v>129</v>
      </c>
      <c r="B131" t="s">
        <v>52</v>
      </c>
      <c r="C131" t="s">
        <v>365</v>
      </c>
      <c r="D131">
        <v>1851</v>
      </c>
      <c r="E131" s="4">
        <v>300</v>
      </c>
      <c r="F131">
        <v>14</v>
      </c>
      <c r="G131">
        <v>45</v>
      </c>
      <c r="H131">
        <f>14*45</f>
        <v>630</v>
      </c>
      <c r="I131">
        <v>1</v>
      </c>
      <c r="J131" t="s">
        <v>147</v>
      </c>
      <c r="K131" t="s">
        <v>57</v>
      </c>
      <c r="L131" s="2">
        <v>25839</v>
      </c>
      <c r="M131" t="s">
        <v>195</v>
      </c>
      <c r="N131" t="s">
        <v>64</v>
      </c>
      <c r="O131" t="s">
        <v>68</v>
      </c>
      <c r="P131" t="s">
        <v>59</v>
      </c>
      <c r="Q131" t="s">
        <v>69</v>
      </c>
    </row>
    <row r="132" spans="1:18" ht="12.75">
      <c r="A132">
        <v>130</v>
      </c>
      <c r="B132" t="s">
        <v>53</v>
      </c>
      <c r="C132" t="s">
        <v>366</v>
      </c>
      <c r="D132">
        <v>1822</v>
      </c>
      <c r="E132" s="4">
        <v>500</v>
      </c>
      <c r="F132" t="s">
        <v>61</v>
      </c>
      <c r="G132" t="s">
        <v>61</v>
      </c>
      <c r="I132">
        <v>2</v>
      </c>
      <c r="J132" t="s">
        <v>56</v>
      </c>
      <c r="K132" t="s">
        <v>57</v>
      </c>
      <c r="L132" s="2">
        <v>13957</v>
      </c>
      <c r="M132" t="s">
        <v>131</v>
      </c>
      <c r="N132" t="s">
        <v>64</v>
      </c>
      <c r="O132" t="s">
        <v>68</v>
      </c>
      <c r="P132" t="s">
        <v>59</v>
      </c>
      <c r="Q132" t="s">
        <v>69</v>
      </c>
      <c r="R132" t="s">
        <v>149</v>
      </c>
    </row>
    <row r="133" spans="1:18" ht="12.75">
      <c r="A133">
        <v>131</v>
      </c>
      <c r="B133" t="s">
        <v>53</v>
      </c>
      <c r="C133" t="s">
        <v>366</v>
      </c>
      <c r="D133">
        <v>1836</v>
      </c>
      <c r="E133" s="4">
        <v>250</v>
      </c>
      <c r="F133" t="s">
        <v>61</v>
      </c>
      <c r="G133" t="s">
        <v>61</v>
      </c>
      <c r="I133">
        <v>1</v>
      </c>
      <c r="J133" t="s">
        <v>57</v>
      </c>
      <c r="K133" t="s">
        <v>57</v>
      </c>
      <c r="L133" s="2">
        <v>19626</v>
      </c>
      <c r="M133" t="s">
        <v>314</v>
      </c>
      <c r="N133" t="s">
        <v>64</v>
      </c>
      <c r="O133" t="s">
        <v>68</v>
      </c>
      <c r="P133" t="s">
        <v>59</v>
      </c>
      <c r="Q133" t="s">
        <v>69</v>
      </c>
      <c r="R133" t="s">
        <v>154</v>
      </c>
    </row>
    <row r="134" spans="1:17" ht="12.75">
      <c r="A134">
        <v>132</v>
      </c>
      <c r="B134" t="s">
        <v>53</v>
      </c>
      <c r="C134" t="s">
        <v>366</v>
      </c>
      <c r="D134">
        <v>1844</v>
      </c>
      <c r="E134" s="4">
        <v>800</v>
      </c>
      <c r="F134">
        <v>16</v>
      </c>
      <c r="G134">
        <v>32</v>
      </c>
      <c r="H134">
        <f>16*32</f>
        <v>512</v>
      </c>
      <c r="I134">
        <v>2</v>
      </c>
      <c r="J134" t="s">
        <v>56</v>
      </c>
      <c r="K134" t="s">
        <v>57</v>
      </c>
      <c r="L134" s="2">
        <v>22656</v>
      </c>
      <c r="M134" t="s">
        <v>315</v>
      </c>
      <c r="N134" t="s">
        <v>64</v>
      </c>
      <c r="O134" t="s">
        <v>68</v>
      </c>
      <c r="P134" t="s">
        <v>59</v>
      </c>
      <c r="Q134" t="s">
        <v>69</v>
      </c>
    </row>
    <row r="135" spans="1:18" ht="12.75">
      <c r="A135">
        <v>133</v>
      </c>
      <c r="B135" t="s">
        <v>53</v>
      </c>
      <c r="C135" t="s">
        <v>366</v>
      </c>
      <c r="D135">
        <v>1858</v>
      </c>
      <c r="E135" s="4">
        <v>250</v>
      </c>
      <c r="F135">
        <v>14</v>
      </c>
      <c r="G135">
        <v>45</v>
      </c>
      <c r="H135">
        <f>14*45</f>
        <v>630</v>
      </c>
      <c r="I135">
        <v>1</v>
      </c>
      <c r="J135" t="s">
        <v>56</v>
      </c>
      <c r="K135" t="s">
        <v>57</v>
      </c>
      <c r="L135" s="2">
        <v>29296</v>
      </c>
      <c r="M135" t="s">
        <v>231</v>
      </c>
      <c r="N135" t="s">
        <v>64</v>
      </c>
      <c r="O135" t="s">
        <v>68</v>
      </c>
      <c r="P135" t="s">
        <v>59</v>
      </c>
      <c r="Q135" t="s">
        <v>69</v>
      </c>
      <c r="R135" t="s">
        <v>253</v>
      </c>
    </row>
    <row r="136" spans="1:18" ht="12.75">
      <c r="A136">
        <v>134</v>
      </c>
      <c r="B136" t="s">
        <v>53</v>
      </c>
      <c r="C136" t="s">
        <v>366</v>
      </c>
      <c r="D136">
        <v>1863</v>
      </c>
      <c r="E136" s="4">
        <v>1000</v>
      </c>
      <c r="F136">
        <v>15</v>
      </c>
      <c r="G136">
        <v>28</v>
      </c>
      <c r="H136">
        <f>15*28</f>
        <v>420</v>
      </c>
      <c r="I136">
        <v>1</v>
      </c>
      <c r="J136" t="s">
        <v>56</v>
      </c>
      <c r="K136" t="s">
        <v>89</v>
      </c>
      <c r="L136" s="2">
        <v>30865</v>
      </c>
      <c r="M136" t="s">
        <v>271</v>
      </c>
      <c r="N136" t="s">
        <v>64</v>
      </c>
      <c r="O136" t="s">
        <v>68</v>
      </c>
      <c r="P136" t="s">
        <v>59</v>
      </c>
      <c r="Q136" t="s">
        <v>69</v>
      </c>
      <c r="R136" t="s">
        <v>254</v>
      </c>
    </row>
    <row r="137" spans="1:18" ht="12.75">
      <c r="A137">
        <v>135</v>
      </c>
      <c r="B137" t="s">
        <v>54</v>
      </c>
      <c r="C137" t="s">
        <v>367</v>
      </c>
      <c r="D137">
        <v>1851</v>
      </c>
      <c r="E137" s="4">
        <v>450</v>
      </c>
      <c r="F137" t="s">
        <v>61</v>
      </c>
      <c r="G137" t="s">
        <v>61</v>
      </c>
      <c r="I137">
        <v>2</v>
      </c>
      <c r="J137" t="s">
        <v>56</v>
      </c>
      <c r="K137" t="s">
        <v>57</v>
      </c>
      <c r="L137" s="2">
        <v>25831</v>
      </c>
      <c r="M137" t="s">
        <v>193</v>
      </c>
      <c r="N137" t="s">
        <v>64</v>
      </c>
      <c r="O137" t="s">
        <v>68</v>
      </c>
      <c r="P137" t="s">
        <v>59</v>
      </c>
      <c r="Q137" t="s">
        <v>69</v>
      </c>
      <c r="R137" t="s">
        <v>228</v>
      </c>
    </row>
    <row r="138" spans="1:18" ht="12.75">
      <c r="A138">
        <v>136</v>
      </c>
      <c r="B138" t="s">
        <v>55</v>
      </c>
      <c r="C138" t="s">
        <v>368</v>
      </c>
      <c r="D138">
        <v>1826</v>
      </c>
      <c r="E138" s="4">
        <v>450</v>
      </c>
      <c r="F138" t="s">
        <v>127</v>
      </c>
      <c r="G138" t="s">
        <v>61</v>
      </c>
      <c r="I138">
        <v>1</v>
      </c>
      <c r="J138" t="s">
        <v>57</v>
      </c>
      <c r="K138" t="s">
        <v>57</v>
      </c>
      <c r="L138" s="2">
        <v>14917</v>
      </c>
      <c r="M138" t="s">
        <v>317</v>
      </c>
      <c r="N138" t="s">
        <v>128</v>
      </c>
      <c r="O138" t="s">
        <v>68</v>
      </c>
      <c r="P138" t="s">
        <v>59</v>
      </c>
      <c r="Q138" t="s">
        <v>69</v>
      </c>
      <c r="R138" t="s">
        <v>132</v>
      </c>
    </row>
    <row r="140" ht="12.75">
      <c r="A140" s="1" t="s">
        <v>268</v>
      </c>
    </row>
    <row r="141" ht="12.75">
      <c r="A141" s="1" t="s">
        <v>269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 Pres</dc:creator>
  <cp:keywords/>
  <dc:description/>
  <cp:lastModifiedBy>Windows User</cp:lastModifiedBy>
  <dcterms:created xsi:type="dcterms:W3CDTF">2004-11-01T17:19:42Z</dcterms:created>
  <dcterms:modified xsi:type="dcterms:W3CDTF">2017-09-21T18:12:54Z</dcterms:modified>
  <cp:category/>
  <cp:version/>
  <cp:contentType/>
  <cp:contentStatus/>
</cp:coreProperties>
</file>