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epbldgdata" sheetId="1" r:id="rId1"/>
  </sheets>
  <definedNames/>
  <calcPr fullCalcOnLoad="1"/>
</workbook>
</file>

<file path=xl/sharedStrings.xml><?xml version="1.0" encoding="utf-8"?>
<sst xmlns="http://schemas.openxmlformats.org/spreadsheetml/2006/main" count="1415" uniqueCount="358">
  <si>
    <t>Number</t>
  </si>
  <si>
    <t>Building type</t>
  </si>
  <si>
    <t>Date</t>
  </si>
  <si>
    <t>Sq. ft.</t>
  </si>
  <si>
    <t>Record No.</t>
  </si>
  <si>
    <t>City/County</t>
  </si>
  <si>
    <t>Region</t>
  </si>
  <si>
    <t>Rural/Urban</t>
  </si>
  <si>
    <t>Negro house</t>
  </si>
  <si>
    <t>Richmond</t>
  </si>
  <si>
    <t>Fall line</t>
  </si>
  <si>
    <t>Urban</t>
  </si>
  <si>
    <t>Spotsylvania</t>
  </si>
  <si>
    <t>Piedmont</t>
  </si>
  <si>
    <t xml:space="preserve">Rural </t>
  </si>
  <si>
    <t>Dinwiddie</t>
  </si>
  <si>
    <t>Rural</t>
  </si>
  <si>
    <t>Negro quarter</t>
  </si>
  <si>
    <t>Norfolk</t>
  </si>
  <si>
    <t>Coastal Plain</t>
  </si>
  <si>
    <t>Chesterfield</t>
  </si>
  <si>
    <t>Powhatan</t>
  </si>
  <si>
    <t>Mathews</t>
  </si>
  <si>
    <t>Cumberland</t>
  </si>
  <si>
    <t>Charlotte</t>
  </si>
  <si>
    <t>Jefferson</t>
  </si>
  <si>
    <t>Loudoun</t>
  </si>
  <si>
    <t>Fairfax</t>
  </si>
  <si>
    <t>Henrico</t>
  </si>
  <si>
    <t>Buckingham</t>
  </si>
  <si>
    <t>Princess Anne</t>
  </si>
  <si>
    <t>Quarter</t>
  </si>
  <si>
    <t>Yorktown</t>
  </si>
  <si>
    <t>Hanover</t>
  </si>
  <si>
    <t>Norfolk Co.</t>
  </si>
  <si>
    <t>Prince George</t>
  </si>
  <si>
    <t>Petersburg</t>
  </si>
  <si>
    <t>quarter/stable combo. Also</t>
  </si>
  <si>
    <t>Servant's dwelling</t>
  </si>
  <si>
    <t>Manchester</t>
  </si>
  <si>
    <t>not given</t>
  </si>
  <si>
    <t>Servant's quarters</t>
  </si>
  <si>
    <t>Servant's hall</t>
  </si>
  <si>
    <t>Alexandria</t>
  </si>
  <si>
    <t>Barrick</t>
  </si>
  <si>
    <t>Frederick</t>
  </si>
  <si>
    <t>Valley</t>
  </si>
  <si>
    <t>Dimension 1</t>
  </si>
  <si>
    <t>Dimension 2</t>
  </si>
  <si>
    <t>Wall Material</t>
  </si>
  <si>
    <t>Roof Material</t>
  </si>
  <si>
    <t>~14</t>
  </si>
  <si>
    <t>~16</t>
  </si>
  <si>
    <t>~20</t>
  </si>
  <si>
    <t>Value ($)</t>
  </si>
  <si>
    <t>Servant's house</t>
  </si>
  <si>
    <t>Brick</t>
  </si>
  <si>
    <t>Wood</t>
  </si>
  <si>
    <t>Landscape/lot placement</t>
  </si>
  <si>
    <t>Westmoreland</t>
  </si>
  <si>
    <t>Warren</t>
  </si>
  <si>
    <t>in Albemarle Co.</t>
  </si>
  <si>
    <t>Excludes "negro jails" (S)</t>
  </si>
  <si>
    <t>MUTUAL ASSURANCE SOCIETY DATABASE - SEPARATE BUILDINGS - ATTRIBUTE ANALYSIS</t>
  </si>
  <si>
    <t>Metal</t>
  </si>
  <si>
    <t>Lynchburg</t>
  </si>
  <si>
    <t>not an SES as indicated</t>
  </si>
  <si>
    <t>attached to other buildings</t>
  </si>
  <si>
    <t>ibid.</t>
  </si>
  <si>
    <t xml:space="preserve"> not given</t>
  </si>
  <si>
    <t>SHO &amp; SED</t>
  </si>
  <si>
    <t>Stories</t>
  </si>
  <si>
    <t>$100 (1829)</t>
  </si>
  <si>
    <t>$250 (1829)</t>
  </si>
  <si>
    <t>$50 (1829)</t>
  </si>
  <si>
    <t>Servant's lodging rooms</t>
  </si>
  <si>
    <t>back building</t>
  </si>
  <si>
    <t>tavern complex at small courthouse town</t>
  </si>
  <si>
    <t>Buchanan</t>
  </si>
  <si>
    <t>$400 (1836)</t>
  </si>
  <si>
    <t>Slate</t>
  </si>
  <si>
    <t>Brick/Wood</t>
  </si>
  <si>
    <t>near overseer's house; industrial setting</t>
  </si>
  <si>
    <t>Servant's room(s)</t>
  </si>
  <si>
    <t>Fredericksburg</t>
  </si>
  <si>
    <t>$500 (1844)</t>
  </si>
  <si>
    <t>$350 (1844)</t>
  </si>
  <si>
    <t>$700 (1844)</t>
  </si>
  <si>
    <t>$600 (1844)</t>
  </si>
  <si>
    <t>formerly mixed-use (see 19,626)</t>
  </si>
  <si>
    <t>ex. of less than $100, yet good size</t>
  </si>
  <si>
    <t>Dumfries</t>
  </si>
  <si>
    <t>rear back building</t>
  </si>
  <si>
    <t>Portsmouth</t>
  </si>
  <si>
    <t>Falmouth</t>
  </si>
  <si>
    <t>Botetourt Co.; $300 (1845); $300 (1851)</t>
  </si>
  <si>
    <t>attached to lodging rooms</t>
  </si>
  <si>
    <t>w/tobacco factory</t>
  </si>
  <si>
    <t>unclear</t>
  </si>
  <si>
    <t xml:space="preserve">Brick </t>
  </si>
  <si>
    <t>$300 (1851)</t>
  </si>
  <si>
    <t>$100 (1851)</t>
  </si>
  <si>
    <t>may be repeat of 22,425</t>
  </si>
  <si>
    <t>$100 (1822); $50 (1829); $200 (1851)</t>
  </si>
  <si>
    <t>Tile</t>
  </si>
  <si>
    <t>w/KSH also</t>
  </si>
  <si>
    <t>$200 (1852)</t>
  </si>
  <si>
    <t>~30</t>
  </si>
  <si>
    <t>only sketched; valued at less than $100</t>
  </si>
  <si>
    <t>$150 (1857)</t>
  </si>
  <si>
    <t>note contrast in value/materials to previous case</t>
  </si>
  <si>
    <t>$200 (1857)</t>
  </si>
  <si>
    <t>$100 (1850); $100 (1857)</t>
  </si>
  <si>
    <t>$600 (1851); $600 (1853); $600 (1858)</t>
  </si>
  <si>
    <t>$600 (1858)</t>
  </si>
  <si>
    <t>$150 (1837); $75 (1844); $100 (1851); $100 (1858)</t>
  </si>
  <si>
    <t>$200 (1858); now 16.5 x 28.5 ft.</t>
  </si>
  <si>
    <t>Gravel</t>
  </si>
  <si>
    <t>$100 (1858)</t>
  </si>
  <si>
    <t>$700 (1858)</t>
  </si>
  <si>
    <t>Warrenton</t>
  </si>
  <si>
    <t>courthouse town context; Fauquier Co.</t>
  </si>
  <si>
    <t>$800 (1859)</t>
  </si>
  <si>
    <t>Botetourt Co.; same owner/different address</t>
  </si>
  <si>
    <t>now SER, $225 (1858); $500 (1864) - wartime inflation</t>
  </si>
  <si>
    <t>Value reflects wartime inflation</t>
  </si>
  <si>
    <t>post-war context (no value stated)</t>
  </si>
  <si>
    <t>adjoins barn</t>
  </si>
  <si>
    <t>"Pine Grove"</t>
  </si>
  <si>
    <t>"Cherburg"</t>
  </si>
  <si>
    <t>"Martin Hall"; length changes over time to 34 and 36 ft.</t>
  </si>
  <si>
    <t>Additional Comments</t>
  </si>
  <si>
    <t xml:space="preserve">Stone </t>
  </si>
  <si>
    <t>adjoins greenhouse</t>
  </si>
  <si>
    <t>"Millwood"</t>
  </si>
  <si>
    <t>adjoin each other, at 2 sides of store house</t>
  </si>
  <si>
    <t>"Hermitage"</t>
  </si>
  <si>
    <t>associated with tannery &amp; rope walk complex</t>
  </si>
  <si>
    <t>"Shannon Hill"; now W.VA.; $300 (1807)</t>
  </si>
  <si>
    <t>"Retreat"; later 16 x 16 ft.; could reflect value rise - $150 (1805); $170 (1808)</t>
  </si>
  <si>
    <t>"Belle View"; $200 (1806); $180 (1813); 18 x 32 ft. (1813)</t>
  </si>
  <si>
    <t>"Ferry Plain"; note windmill</t>
  </si>
  <si>
    <t>"Chestnut Hill"; $200 (1805); $100 (1815); 13 x 24 ft. (1815)</t>
  </si>
  <si>
    <t>18 x 26 ft. (1805); $100 (1805); $70 (1815)</t>
  </si>
  <si>
    <t>"Olive Hill Place"; $750 (1806); $700 (1815); 18 X 24 ft. (1815, w/sheds)</t>
  </si>
  <si>
    <t>ibid.; 36 ft. long (1805); $100 (1805); $70 (1815)</t>
  </si>
  <si>
    <t>"Mount Vernon"; $900 (1815)</t>
  </si>
  <si>
    <t>"Hollin Hall"; $100 (1805); $100 (1815)</t>
  </si>
  <si>
    <t>ibid.; each building 14 x 28 ft. (1805, 1815)</t>
  </si>
  <si>
    <t>"Clifton Lodge"; $200 (1805); $150 (1815)</t>
  </si>
  <si>
    <t>$300 (1815)</t>
  </si>
  <si>
    <t>compare with #793 - buildings re-worked as to dimensions, stories</t>
  </si>
  <si>
    <t>locations the same; values different</t>
  </si>
  <si>
    <t>"Fair Prospect"</t>
  </si>
  <si>
    <t>"Roslin"</t>
  </si>
  <si>
    <t>"Cockermouth"; not worth $100 (1806, not insured)</t>
  </si>
  <si>
    <t>"The Retreat"</t>
  </si>
  <si>
    <t>"Cherry Grove"; $300 (1815)</t>
  </si>
  <si>
    <t>"Scotchtown"</t>
  </si>
  <si>
    <t>"Coggins Point"; $200 (1816)</t>
  </si>
  <si>
    <t>"Archer Hill"; $300 (1821) - now 13.5 x 38 ft.</t>
  </si>
  <si>
    <t>"Violte Bank" estate; w/SLL as well</t>
  </si>
  <si>
    <t>$400 (1829)</t>
  </si>
  <si>
    <t>w/SHO also; $50 (1829) - not insured</t>
  </si>
  <si>
    <t>$200 (1844); $200 (1851)</t>
  </si>
  <si>
    <t>$100 (1844); $100 (1851) - now 22 x 24.5 ft.</t>
  </si>
  <si>
    <t>$100 (1844); not present/insured in 1851</t>
  </si>
  <si>
    <t>same owner as #15,162; $300 (1844) - now 22 x 32 ft.; $300 (1851) - 9 servants; $300 (1858) - corrected as 20 x 30 ft.</t>
  </si>
  <si>
    <t>$150 (1822) - now 12 x 16 ft.; $150 (1829); $150 (1844)</t>
  </si>
  <si>
    <t>$250 (1844); $75 (1847)</t>
  </si>
  <si>
    <t>compare w/#12,777; $450 (1851)</t>
  </si>
  <si>
    <t>attached to previous building</t>
  </si>
  <si>
    <t>w/SSM also; SED may be part of stable (former stable?)</t>
  </si>
  <si>
    <t>$500 (1829); $500 (1836); $750 (1844); $750 (1851); $750 (1858)</t>
  </si>
  <si>
    <t>$500 (1837); $500 (1844); $500 (1851); $500 (1852); $450 (1858) - now 1 story (?)</t>
  </si>
  <si>
    <t>"Oak Hill" - urban estate above Appomattox R.; $300 (1829); $300 (1837); $400 (1844); $400 (1851); $300 (1858)</t>
  </si>
  <si>
    <t>$300 (1810, 1815) - 22 x 27 ft.; $400 (1823) - 20 x 24 ft.; $300 (1830) - 22 x 26 ft.; $300 (1838) - 22 x 24'; $267 (1846); $300 (1853) - 24 x 28 ft.</t>
  </si>
  <si>
    <t>attached, back building</t>
  </si>
  <si>
    <t>attached to kitchen</t>
  </si>
  <si>
    <t>"Mount Vernon"; $1,000 (1805); $1,000 (1815); building to east now w/kitchen</t>
  </si>
  <si>
    <t>ibid.; listed as 1.5 stories in 1815</t>
  </si>
  <si>
    <t xml:space="preserve">"Bush Hill"; $300 (1815) - 15 x 28 ft.; $400 </t>
  </si>
  <si>
    <t>"Hayfield"; $500 (1805) - 17 x 24 ft.; $400 (1815) - 1.5 stories (like other buildings - apparently also enlarged)</t>
  </si>
  <si>
    <t>Comments/Context</t>
  </si>
  <si>
    <t>with "appartments"; domestic</t>
  </si>
  <si>
    <t>to side of house/on street; detached w/addition</t>
  </si>
  <si>
    <t>noted as an "old house used now as a negro house"; domestic</t>
  </si>
  <si>
    <t>over 100 yards from house; detached w/addition</t>
  </si>
  <si>
    <t>across road from tavern complex; detached</t>
  </si>
  <si>
    <t>w/8 x 20 ft. shed attached; 70 yards from stable; domestic</t>
  </si>
  <si>
    <t>may be repeat of property in 2004 data; dwelling/tavern complex</t>
  </si>
  <si>
    <t>w/"shed communicating" ; tannery/rope walk complex</t>
  </si>
  <si>
    <t>note triangular shape; adjoins 2nd NEQ</t>
  </si>
  <si>
    <t>near kitchen; adjoins 1st NEQ</t>
  </si>
  <si>
    <t>to side of house; detached</t>
  </si>
  <si>
    <t>w/2 sheds attached - 10 x 24 ft. &amp; 12 &amp; 27 ft. (1806); domestic, w/schoolhouse</t>
  </si>
  <si>
    <t>to side of house, near barn, stable; detached</t>
  </si>
  <si>
    <t>w/central chimney (duplex); note overseer's house; domestic</t>
  </si>
  <si>
    <t>to side of house, near smokehouse, dairy; detached</t>
  </si>
  <si>
    <t>w/central chimney; note schoolhouse; domestic</t>
  </si>
  <si>
    <t>to rear of house, near barns; detached</t>
  </si>
  <si>
    <t>w/central chimney (duplex); domestic</t>
  </si>
  <si>
    <t>50 ft. apart; 100 yards from kitchen; detached</t>
  </si>
  <si>
    <t>near kitchen; 80 ft. from house; detached</t>
  </si>
  <si>
    <t>presumed to be 2 cell; 100 yards to barns; domestic</t>
  </si>
  <si>
    <t>away from barnyard complex; detached</t>
  </si>
  <si>
    <t>brick, large size; could be 3-4 cells; note overseer's house; domestic</t>
  </si>
  <si>
    <t>to side of house; near kitchen, meathouse; detached</t>
  </si>
  <si>
    <t>stone, w/2 end chimneys (duplex); domestic</t>
  </si>
  <si>
    <t>to rear of house, near stable/carriage; detached</t>
  </si>
  <si>
    <t>ibid.; detached</t>
  </si>
  <si>
    <t>ibid.; domestic</t>
  </si>
  <si>
    <t>to rear/side of house, near stable; detached</t>
  </si>
  <si>
    <t>w/central chimney (duplex); end in 1805 policy; 4 panel central door; domestic</t>
  </si>
  <si>
    <t>Brick, w/central chimney; showing 5 windows/bays; domestic</t>
  </si>
  <si>
    <t>near smokehouse, away from main house; detached</t>
  </si>
  <si>
    <t>end chimney (brick); w/10 x 14 ft. addition (1805); domestic</t>
  </si>
  <si>
    <t>100 yards from main house, to side; detached</t>
  </si>
  <si>
    <t>noted as "divided into apartments" (4); note overseer's house; domestic</t>
  </si>
  <si>
    <t>~120 ft. from house; detached</t>
  </si>
  <si>
    <t>domestic</t>
  </si>
  <si>
    <t>brick; Mayo estate; 4 NEQ's on one property; domestic</t>
  </si>
  <si>
    <t xml:space="preserve">to side of house; near kitchen; detached </t>
  </si>
  <si>
    <t>may be to rear of house/on side; domestic</t>
  </si>
  <si>
    <t>~150 yards from complex, near creek; detached</t>
  </si>
  <si>
    <t>brick; part of tanyard &amp; rope walk operation, w/windmill (industrial)</t>
  </si>
  <si>
    <t>same property as #793 (1796), but re-worked buildings (industrial)</t>
  </si>
  <si>
    <t>away from house, near kitchen &amp; smokehouse; detached</t>
  </si>
  <si>
    <t>~200 ft. from house, near wash house; detached</t>
  </si>
  <si>
    <t>w/end chimney; w/10 ft. shed attached; domestic</t>
  </si>
  <si>
    <t>rear of house; either side of ice house; detached</t>
  </si>
  <si>
    <t>QTR1 ~30 feet from barn; domestic</t>
  </si>
  <si>
    <t>QTR2 aligned with QTR1 &amp; ice house; domestic</t>
  </si>
  <si>
    <t>~50 yards from house; detached w/addition</t>
  </si>
  <si>
    <t>w/8 x 32 ft. shed; 27 yards from kitchen; domestic</t>
  </si>
  <si>
    <t>to rear &amp; far side of house; detached</t>
  </si>
  <si>
    <t>106 ft. from kitchen; domestic</t>
  </si>
  <si>
    <t>1st QTR 50 ft. from barn; detached</t>
  </si>
  <si>
    <t>w/a shed; domestic</t>
  </si>
  <si>
    <t>35 ft. from 1st QTR; detached</t>
  </si>
  <si>
    <t>200 ft. from dwelling; detached</t>
  </si>
  <si>
    <t>160 ft. from kitchen/laundry; 1/4 mile from overseer's house; domestic</t>
  </si>
  <si>
    <t>to rear/side of house, near barn; detached w/addition</t>
  </si>
  <si>
    <t>w/attached shed (20 x 13 ft.); domestic</t>
  </si>
  <si>
    <t>100 ft. from 2nd dwelling; 300 ft. from granary; detached</t>
  </si>
  <si>
    <t>confirmed by 1816 policy; domestic</t>
  </si>
  <si>
    <t>detached</t>
  </si>
  <si>
    <t>well away from main house; detached</t>
  </si>
  <si>
    <t>suburban; L-shaped lot; domestic</t>
  </si>
  <si>
    <t>ibid.; w/12 x 20 ft. shed; domestic</t>
  </si>
  <si>
    <t>at rear of large lot; detached</t>
  </si>
  <si>
    <t>single building; detached</t>
  </si>
  <si>
    <t>not associated w/other buildings; domestic</t>
  </si>
  <si>
    <t>occupied by 19 servants; not associated w/other buildings; domestic</t>
  </si>
  <si>
    <t>at rear/side corner of complex; detached</t>
  </si>
  <si>
    <t>one of 3 aligned quarters; domestic</t>
  </si>
  <si>
    <t>side/rear corner of lot; detached</t>
  </si>
  <si>
    <t>in rear corner of lot; detached</t>
  </si>
  <si>
    <t>may have porch across one side; domestic</t>
  </si>
  <si>
    <t>at lot side; adjoins dairy/smokehouse</t>
  </si>
  <si>
    <t>attached to other buildings; domestic</t>
  </si>
  <si>
    <t>44 ft. from dwelling house; detached</t>
  </si>
  <si>
    <t>at rear of lot; near smokehouse; note greenhouse; domestic/store</t>
  </si>
  <si>
    <t>32 ft. from dwelling house; to side; detached</t>
  </si>
  <si>
    <t>large structure; domestic</t>
  </si>
  <si>
    <t>at rear corner of lot, near icehouse; detached</t>
  </si>
  <si>
    <t>more value due to brick, 2-story construction; domestic</t>
  </si>
  <si>
    <t>on same property as 10,702; interior partitions - 2 rooms/central hall?; domestic</t>
  </si>
  <si>
    <t>at side, rear corner of lot; detached</t>
  </si>
  <si>
    <t>120 ft. from stable/carriage house; domestic</t>
  </si>
  <si>
    <t>"brick shed for servants"; addition/dependent massing</t>
  </si>
  <si>
    <t>minimal type of accommodations; attached to kitchen &amp; smokehouse; domestic</t>
  </si>
  <si>
    <t xml:space="preserve">at rear corner of lot; detached </t>
  </si>
  <si>
    <t>domestic/office</t>
  </si>
  <si>
    <t>behind dwelling house; detached</t>
  </si>
  <si>
    <t>large, 2 story; domestic</t>
  </si>
  <si>
    <t>very long building; domestic</t>
  </si>
  <si>
    <t>aligned buildings; attached to 2nd SED</t>
  </si>
  <si>
    <t>1 of 4 SED's; domestic</t>
  </si>
  <si>
    <t>separate from previous 2 buildings; detached</t>
  </si>
  <si>
    <t>at rear of lot; detached</t>
  </si>
  <si>
    <t>behind kitchen/wash house (3 ft. away); note other buildings on lot; domestic</t>
  </si>
  <si>
    <t>attached to kitchen; domestic</t>
  </si>
  <si>
    <t>rear of house, beyond smoke house; detached</t>
  </si>
  <si>
    <t>later 1.5 stories; note end chimney; domestic</t>
  </si>
  <si>
    <t>front, flanking outbuilding near mansion; detached</t>
  </si>
  <si>
    <t xml:space="preserve">Mount Vernon; 1.5 stories in 1815; domestic  </t>
  </si>
  <si>
    <t>1 of 2 insured buildings; detached</t>
  </si>
  <si>
    <t>central chimney (duplex); domestic (unclear relation to house)</t>
  </si>
  <si>
    <t>Plantation mansion complex; detached</t>
  </si>
  <si>
    <t>SW outbuilding at Stratford, earlier a workshop; domestic</t>
  </si>
  <si>
    <t>Rear corner of lot; detached</t>
  </si>
  <si>
    <t>Note small town context; domestic/office</t>
  </si>
  <si>
    <t>contiguous w/other buildings</t>
  </si>
  <si>
    <t>at Swan Tavern complex; large building</t>
  </si>
  <si>
    <t>detached; at rear of lot</t>
  </si>
  <si>
    <t>"servant's dwelling house"; Gillfield, urban estate; domestic</t>
  </si>
  <si>
    <t>urban estate; detached</t>
  </si>
  <si>
    <t>"servant's dwelling house"; urban estate; brick fdn. Noted; domestic</t>
  </si>
  <si>
    <t>"servant's dwelling"; domestic</t>
  </si>
  <si>
    <t>large building; domestic</t>
  </si>
  <si>
    <t>small building; domestic</t>
  </si>
  <si>
    <t>SED attached to other buildings; domestic</t>
  </si>
  <si>
    <t>attached; back building</t>
  </si>
  <si>
    <t>at side/rear of lot; detached</t>
  </si>
  <si>
    <t>w/porch; domestic/office</t>
  </si>
  <si>
    <t>part of 3 back buildings; domestic/store</t>
  </si>
  <si>
    <t>on street; domestic</t>
  </si>
  <si>
    <t>good ex. of small building; domestic</t>
  </si>
  <si>
    <t>w/porch on long side; domestic</t>
  </si>
  <si>
    <t>on alley; domestic</t>
  </si>
  <si>
    <t>at side/middle of lot; detached</t>
  </si>
  <si>
    <t>duplex; note partition; domestic</t>
  </si>
  <si>
    <t>note alley location; domestic</t>
  </si>
  <si>
    <t>note alley location; only building on lot; domestic</t>
  </si>
  <si>
    <t>domestic/confectionary shop</t>
  </si>
  <si>
    <t>at side/rear of two dwellings; domestic</t>
  </si>
  <si>
    <t>attached to store/dwelling; domestic/store</t>
  </si>
  <si>
    <t>property w/greenhouse &amp; wine house; domestic</t>
  </si>
  <si>
    <t>behind house; detached</t>
  </si>
  <si>
    <t>towards rear of lot; detached</t>
  </si>
  <si>
    <t>domestic/office; close to other outbuildings</t>
  </si>
  <si>
    <t>detached (advance dependency)</t>
  </si>
  <si>
    <t>Rural plantation estate, balanced outbuilding design; domestic</t>
  </si>
  <si>
    <t>Rear of lot; rear backbuilding, connected to smokehouse</t>
  </si>
  <si>
    <t>On alley; domestic/apothecary shop</t>
  </si>
  <si>
    <t>contiguous to other SER</t>
  </si>
  <si>
    <t>at rear of grocery; domestic/store(s)</t>
  </si>
  <si>
    <t>contiguous to OFR</t>
  </si>
  <si>
    <t>with cellar; domestic (urban estate)</t>
  </si>
  <si>
    <t>domestic/store</t>
  </si>
  <si>
    <t>at rear of lot; backbuilding - attached to kitchen</t>
  </si>
  <si>
    <t>may be added rooms; domestic</t>
  </si>
  <si>
    <t>on alley; attached building</t>
  </si>
  <si>
    <t>on alley; w/tobacco manufactory</t>
  </si>
  <si>
    <t>at side of lot; backbuilding - 3 attached</t>
  </si>
  <si>
    <t>owned by bank; domestic</t>
  </si>
  <si>
    <t>on side street; attached to office</t>
  </si>
  <si>
    <t>across open space from house; attached building</t>
  </si>
  <si>
    <t>w/smokehouse attached to rear; domestic</t>
  </si>
  <si>
    <t>at side/rear of lot; one of 3 adjacent buildings</t>
  </si>
  <si>
    <t>near tavern (becomes a dwelling by 1850); domestic/tavern</t>
  </si>
  <si>
    <t>note interior partition - 2 rooms; domestic</t>
  </si>
  <si>
    <t>at rear of lot; adjacent backbuilding</t>
  </si>
  <si>
    <t>w/grocery/dwelling &amp; dining house; domestic/store</t>
  </si>
  <si>
    <t xml:space="preserve">near kitchen; domestic  </t>
  </si>
  <si>
    <t>at side/front of lot; detached</t>
  </si>
  <si>
    <t>w/boarding house; domestic (rental)</t>
  </si>
  <si>
    <t>behind dwelling; domestic</t>
  </si>
  <si>
    <t>attached to 2 buildings</t>
  </si>
  <si>
    <t>at side of lot; detached</t>
  </si>
  <si>
    <t>very close to main building; detached</t>
  </si>
  <si>
    <t>labeled "dwelling"; domestic</t>
  </si>
  <si>
    <t>to rear of house/lot; detached</t>
  </si>
  <si>
    <t>labeled "dwelling"; domestic/office</t>
  </si>
  <si>
    <t>near kitchen; labeled "rooms"; domestic/office - Gunn &amp; Co.</t>
  </si>
  <si>
    <t>formerly combined w/wash house (SWA); domestic</t>
  </si>
  <si>
    <t>grocery/dwelling; domestic/store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</si>
</sst>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6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28">
      <selection activeCell="C156" sqref="C156"/>
    </sheetView>
  </sheetViews>
  <sheetFormatPr defaultColWidth="9.140625" defaultRowHeight="12.75"/>
  <cols>
    <col min="2" max="2" width="20.8515625" style="0" bestFit="1" customWidth="1"/>
    <col min="3" max="3" width="5.140625" style="0" bestFit="1" customWidth="1"/>
    <col min="4" max="4" width="9.00390625" style="0" bestFit="1" customWidth="1"/>
    <col min="5" max="5" width="12.140625" style="2" bestFit="1" customWidth="1"/>
    <col min="6" max="6" width="12.8515625" style="2" bestFit="1" customWidth="1"/>
    <col min="7" max="7" width="9.140625" style="14" customWidth="1"/>
    <col min="8" max="8" width="14.28125" style="0" customWidth="1"/>
    <col min="9" max="9" width="14.7109375" style="2" customWidth="1"/>
    <col min="10" max="10" width="13.8515625" style="2" customWidth="1"/>
    <col min="11" max="11" width="11.00390625" style="2" bestFit="1" customWidth="1"/>
    <col min="12" max="12" width="49.28125" style="0" bestFit="1" customWidth="1"/>
    <col min="13" max="13" width="67.421875" style="0" bestFit="1" customWidth="1"/>
    <col min="14" max="14" width="13.28125" style="15" bestFit="1" customWidth="1"/>
    <col min="15" max="15" width="12.00390625" style="2" bestFit="1" customWidth="1"/>
    <col min="16" max="16" width="11.8515625" style="2" bestFit="1" customWidth="1"/>
    <col min="17" max="17" width="118.8515625" style="15" customWidth="1"/>
  </cols>
  <sheetData>
    <row r="1" spans="1:12" ht="12.75">
      <c r="A1" s="1" t="s">
        <v>63</v>
      </c>
      <c r="C1" s="2"/>
      <c r="D1" s="2"/>
      <c r="G1" s="16"/>
      <c r="H1" s="3"/>
      <c r="I1" s="3" t="s">
        <v>62</v>
      </c>
      <c r="J1" s="3"/>
      <c r="K1" s="4"/>
      <c r="L1" s="4"/>
    </row>
    <row r="2" spans="1:17" ht="12.75">
      <c r="A2" s="1" t="s">
        <v>0</v>
      </c>
      <c r="B2" s="1" t="s">
        <v>1</v>
      </c>
      <c r="C2" s="5" t="s">
        <v>2</v>
      </c>
      <c r="D2" s="5" t="s">
        <v>54</v>
      </c>
      <c r="E2" s="5" t="s">
        <v>47</v>
      </c>
      <c r="F2" s="5" t="s">
        <v>48</v>
      </c>
      <c r="G2" s="17" t="s">
        <v>3</v>
      </c>
      <c r="H2" s="7" t="s">
        <v>71</v>
      </c>
      <c r="I2" s="7" t="s">
        <v>49</v>
      </c>
      <c r="J2" s="7" t="s">
        <v>50</v>
      </c>
      <c r="K2" s="8" t="s">
        <v>4</v>
      </c>
      <c r="L2" s="8" t="s">
        <v>58</v>
      </c>
      <c r="M2" s="6" t="s">
        <v>183</v>
      </c>
      <c r="N2" s="18" t="s">
        <v>5</v>
      </c>
      <c r="O2" s="7" t="s">
        <v>6</v>
      </c>
      <c r="P2" s="7" t="s">
        <v>7</v>
      </c>
      <c r="Q2" s="21" t="s">
        <v>131</v>
      </c>
    </row>
    <row r="3" spans="1:16" ht="12.75">
      <c r="A3" s="11">
        <v>1</v>
      </c>
      <c r="B3" t="s">
        <v>44</v>
      </c>
      <c r="C3" s="2">
        <v>1818</v>
      </c>
      <c r="D3" s="12">
        <v>250</v>
      </c>
      <c r="E3" s="2">
        <v>26</v>
      </c>
      <c r="F3" s="2">
        <v>75</v>
      </c>
      <c r="G3" s="16">
        <v>1950</v>
      </c>
      <c r="H3" s="3">
        <v>1</v>
      </c>
      <c r="I3" s="3" t="s">
        <v>57</v>
      </c>
      <c r="J3" s="3" t="s">
        <v>57</v>
      </c>
      <c r="K3" s="4">
        <v>6668</v>
      </c>
      <c r="L3" s="4" t="s">
        <v>127</v>
      </c>
      <c r="M3" s="20" t="s">
        <v>184</v>
      </c>
      <c r="N3" s="15" t="s">
        <v>45</v>
      </c>
      <c r="O3" s="2" t="s">
        <v>46</v>
      </c>
      <c r="P3" s="2" t="s">
        <v>16</v>
      </c>
    </row>
    <row r="4" spans="1:16" ht="12.75">
      <c r="A4">
        <v>2</v>
      </c>
      <c r="B4" t="s">
        <v>8</v>
      </c>
      <c r="C4" s="2">
        <v>1796</v>
      </c>
      <c r="D4" s="12">
        <v>150</v>
      </c>
      <c r="E4" s="2">
        <v>24</v>
      </c>
      <c r="F4" s="2">
        <v>26</v>
      </c>
      <c r="G4" s="16">
        <f>24*26</f>
        <v>624</v>
      </c>
      <c r="H4" s="3">
        <v>1</v>
      </c>
      <c r="I4" s="3" t="s">
        <v>57</v>
      </c>
      <c r="J4" s="3" t="s">
        <v>57</v>
      </c>
      <c r="K4" s="4">
        <v>1363</v>
      </c>
      <c r="L4" s="4" t="s">
        <v>185</v>
      </c>
      <c r="M4" t="s">
        <v>186</v>
      </c>
      <c r="N4" s="15" t="s">
        <v>9</v>
      </c>
      <c r="O4" s="2" t="s">
        <v>10</v>
      </c>
      <c r="P4" s="2" t="s">
        <v>11</v>
      </c>
    </row>
    <row r="5" spans="1:17" ht="12.75">
      <c r="A5">
        <v>3</v>
      </c>
      <c r="B5" t="s">
        <v>8</v>
      </c>
      <c r="C5" s="2">
        <v>1805</v>
      </c>
      <c r="D5" s="12">
        <v>350</v>
      </c>
      <c r="E5" s="2" t="s">
        <v>52</v>
      </c>
      <c r="F5" s="2">
        <v>20</v>
      </c>
      <c r="G5" s="16">
        <v>320</v>
      </c>
      <c r="H5" s="3">
        <v>1</v>
      </c>
      <c r="I5" s="3" t="s">
        <v>57</v>
      </c>
      <c r="J5" s="3" t="s">
        <v>57</v>
      </c>
      <c r="K5" s="4">
        <v>4707</v>
      </c>
      <c r="L5" s="4" t="s">
        <v>187</v>
      </c>
      <c r="M5" t="s">
        <v>189</v>
      </c>
      <c r="N5" s="15" t="s">
        <v>12</v>
      </c>
      <c r="O5" s="2" t="s">
        <v>13</v>
      </c>
      <c r="P5" s="2" t="s">
        <v>14</v>
      </c>
      <c r="Q5" s="15" t="s">
        <v>128</v>
      </c>
    </row>
    <row r="6" spans="1:16" ht="12.75">
      <c r="A6">
        <v>4</v>
      </c>
      <c r="B6" t="s">
        <v>8</v>
      </c>
      <c r="C6" s="2">
        <v>1816</v>
      </c>
      <c r="D6" s="12">
        <v>125</v>
      </c>
      <c r="E6" s="2">
        <v>18</v>
      </c>
      <c r="F6" s="2">
        <v>24</v>
      </c>
      <c r="G6" s="16">
        <v>432</v>
      </c>
      <c r="H6" s="3">
        <v>1</v>
      </c>
      <c r="I6" s="3" t="s">
        <v>57</v>
      </c>
      <c r="J6" s="3" t="s">
        <v>57</v>
      </c>
      <c r="K6" s="4">
        <v>6169</v>
      </c>
      <c r="L6" s="4" t="s">
        <v>188</v>
      </c>
      <c r="M6" s="20" t="s">
        <v>190</v>
      </c>
      <c r="N6" s="15" t="s">
        <v>15</v>
      </c>
      <c r="O6" s="2" t="s">
        <v>13</v>
      </c>
      <c r="P6" s="2" t="s">
        <v>16</v>
      </c>
    </row>
    <row r="7" spans="1:16" ht="12.75">
      <c r="A7">
        <v>5</v>
      </c>
      <c r="B7" t="s">
        <v>17</v>
      </c>
      <c r="C7" s="2">
        <v>1796</v>
      </c>
      <c r="D7" s="12">
        <v>100</v>
      </c>
      <c r="E7" s="2" t="s">
        <v>40</v>
      </c>
      <c r="F7" s="2" t="s">
        <v>40</v>
      </c>
      <c r="G7" s="16"/>
      <c r="H7" s="3">
        <v>1</v>
      </c>
      <c r="I7" s="3" t="s">
        <v>57</v>
      </c>
      <c r="J7" s="3" t="s">
        <v>57</v>
      </c>
      <c r="K7" s="4">
        <v>793</v>
      </c>
      <c r="L7" s="4" t="s">
        <v>192</v>
      </c>
      <c r="M7" t="s">
        <v>191</v>
      </c>
      <c r="N7" s="15" t="s">
        <v>18</v>
      </c>
      <c r="O7" s="2" t="s">
        <v>19</v>
      </c>
      <c r="P7" s="2" t="s">
        <v>11</v>
      </c>
    </row>
    <row r="8" spans="1:16" ht="12.75">
      <c r="A8">
        <v>6</v>
      </c>
      <c r="B8" t="s">
        <v>17</v>
      </c>
      <c r="C8" s="2">
        <v>1796</v>
      </c>
      <c r="D8" s="12">
        <v>100</v>
      </c>
      <c r="E8" s="2" t="s">
        <v>40</v>
      </c>
      <c r="F8" s="2" t="s">
        <v>40</v>
      </c>
      <c r="G8" s="16"/>
      <c r="H8" s="3">
        <v>1</v>
      </c>
      <c r="I8" s="3" t="s">
        <v>57</v>
      </c>
      <c r="J8" s="3" t="s">
        <v>57</v>
      </c>
      <c r="K8" s="4">
        <v>793</v>
      </c>
      <c r="L8" s="4" t="s">
        <v>193</v>
      </c>
      <c r="M8" t="s">
        <v>137</v>
      </c>
      <c r="N8" s="15" t="s">
        <v>18</v>
      </c>
      <c r="O8" s="2" t="s">
        <v>19</v>
      </c>
      <c r="P8" s="2" t="s">
        <v>11</v>
      </c>
    </row>
    <row r="9" spans="1:17" ht="12.75">
      <c r="A9">
        <v>7</v>
      </c>
      <c r="B9" t="s">
        <v>17</v>
      </c>
      <c r="C9" s="2">
        <v>1802</v>
      </c>
      <c r="D9" s="12">
        <v>750</v>
      </c>
      <c r="E9" s="2">
        <v>24</v>
      </c>
      <c r="F9" s="2">
        <v>28</v>
      </c>
      <c r="G9" s="16">
        <f>24*28</f>
        <v>672</v>
      </c>
      <c r="H9" s="3">
        <v>1</v>
      </c>
      <c r="I9" s="3" t="s">
        <v>57</v>
      </c>
      <c r="J9" s="3" t="s">
        <v>57</v>
      </c>
      <c r="K9" s="4">
        <v>1792</v>
      </c>
      <c r="L9" s="4" t="s">
        <v>194</v>
      </c>
      <c r="M9" t="s">
        <v>195</v>
      </c>
      <c r="N9" s="15" t="s">
        <v>20</v>
      </c>
      <c r="O9" s="2" t="s">
        <v>10</v>
      </c>
      <c r="P9" s="2" t="s">
        <v>16</v>
      </c>
      <c r="Q9" s="15" t="s">
        <v>144</v>
      </c>
    </row>
    <row r="10" spans="1:17" ht="12.75">
      <c r="A10">
        <v>8</v>
      </c>
      <c r="B10" t="s">
        <v>17</v>
      </c>
      <c r="C10" s="2">
        <v>1802</v>
      </c>
      <c r="D10" s="12">
        <v>150</v>
      </c>
      <c r="E10" s="2">
        <v>15</v>
      </c>
      <c r="F10" s="2">
        <v>16</v>
      </c>
      <c r="G10" s="16">
        <v>240</v>
      </c>
      <c r="H10" s="3">
        <v>1</v>
      </c>
      <c r="I10" s="3" t="s">
        <v>57</v>
      </c>
      <c r="J10" s="3" t="s">
        <v>57</v>
      </c>
      <c r="K10" s="4">
        <v>1920</v>
      </c>
      <c r="L10" s="4" t="s">
        <v>196</v>
      </c>
      <c r="M10" t="s">
        <v>197</v>
      </c>
      <c r="N10" s="15" t="s">
        <v>21</v>
      </c>
      <c r="O10" s="2" t="s">
        <v>13</v>
      </c>
      <c r="P10" s="2" t="s">
        <v>16</v>
      </c>
      <c r="Q10" s="15" t="s">
        <v>129</v>
      </c>
    </row>
    <row r="11" spans="1:17" ht="12.75">
      <c r="A11">
        <v>9</v>
      </c>
      <c r="B11" t="s">
        <v>17</v>
      </c>
      <c r="C11" s="2">
        <v>1802</v>
      </c>
      <c r="D11" s="12">
        <v>300</v>
      </c>
      <c r="E11" s="2">
        <v>19</v>
      </c>
      <c r="F11" s="2">
        <v>35</v>
      </c>
      <c r="G11" s="16">
        <f>19*35</f>
        <v>665</v>
      </c>
      <c r="H11" s="3">
        <v>1</v>
      </c>
      <c r="I11" s="3" t="s">
        <v>57</v>
      </c>
      <c r="J11" s="3" t="s">
        <v>57</v>
      </c>
      <c r="K11" s="4">
        <v>2012</v>
      </c>
      <c r="L11" s="13" t="s">
        <v>198</v>
      </c>
      <c r="M11" t="s">
        <v>199</v>
      </c>
      <c r="N11" s="15" t="s">
        <v>22</v>
      </c>
      <c r="O11" s="2" t="s">
        <v>19</v>
      </c>
      <c r="P11" s="2" t="s">
        <v>16</v>
      </c>
      <c r="Q11" s="15" t="s">
        <v>140</v>
      </c>
    </row>
    <row r="12" spans="1:17" ht="12.75">
      <c r="A12">
        <v>10</v>
      </c>
      <c r="B12" t="s">
        <v>17</v>
      </c>
      <c r="C12" s="2">
        <v>1803</v>
      </c>
      <c r="D12" s="12">
        <v>225</v>
      </c>
      <c r="E12" s="2">
        <v>18</v>
      </c>
      <c r="F12" s="2">
        <v>32</v>
      </c>
      <c r="G12" s="16">
        <v>576</v>
      </c>
      <c r="H12" s="3">
        <v>1</v>
      </c>
      <c r="I12" s="3" t="s">
        <v>57</v>
      </c>
      <c r="J12" s="3" t="s">
        <v>57</v>
      </c>
      <c r="K12" s="4">
        <v>2686</v>
      </c>
      <c r="L12" s="4" t="s">
        <v>200</v>
      </c>
      <c r="M12" t="s">
        <v>201</v>
      </c>
      <c r="N12" s="15" t="s">
        <v>23</v>
      </c>
      <c r="O12" s="2" t="s">
        <v>13</v>
      </c>
      <c r="P12" s="2" t="s">
        <v>16</v>
      </c>
      <c r="Q12" s="15" t="s">
        <v>130</v>
      </c>
    </row>
    <row r="13" spans="1:17" ht="12.75">
      <c r="A13">
        <v>11</v>
      </c>
      <c r="B13" t="s">
        <v>17</v>
      </c>
      <c r="C13" s="2">
        <v>1803</v>
      </c>
      <c r="D13" s="12">
        <v>225</v>
      </c>
      <c r="E13" s="2">
        <v>20</v>
      </c>
      <c r="F13" s="2">
        <v>32</v>
      </c>
      <c r="G13" s="16">
        <v>640</v>
      </c>
      <c r="H13" s="3">
        <v>1</v>
      </c>
      <c r="I13" s="3" t="s">
        <v>57</v>
      </c>
      <c r="J13" s="3" t="s">
        <v>57</v>
      </c>
      <c r="K13" s="4">
        <v>2686</v>
      </c>
      <c r="L13" s="4" t="s">
        <v>202</v>
      </c>
      <c r="M13" t="s">
        <v>201</v>
      </c>
      <c r="N13" s="15" t="s">
        <v>23</v>
      </c>
      <c r="O13" s="2" t="s">
        <v>13</v>
      </c>
      <c r="P13" s="2" t="s">
        <v>16</v>
      </c>
      <c r="Q13" s="15" t="s">
        <v>145</v>
      </c>
    </row>
    <row r="14" spans="1:17" ht="12.75">
      <c r="A14">
        <v>12</v>
      </c>
      <c r="B14" t="s">
        <v>17</v>
      </c>
      <c r="C14" s="2">
        <v>1803</v>
      </c>
      <c r="D14" s="12">
        <v>200</v>
      </c>
      <c r="E14" s="2">
        <v>18</v>
      </c>
      <c r="F14" s="2">
        <v>20</v>
      </c>
      <c r="G14" s="16">
        <f>18*20</f>
        <v>360</v>
      </c>
      <c r="H14" s="3">
        <v>1</v>
      </c>
      <c r="I14" s="3" t="s">
        <v>57</v>
      </c>
      <c r="J14" s="3" t="s">
        <v>57</v>
      </c>
      <c r="K14" s="4">
        <v>2797</v>
      </c>
      <c r="L14" s="4" t="s">
        <v>203</v>
      </c>
      <c r="M14" t="s">
        <v>204</v>
      </c>
      <c r="N14" s="15" t="s">
        <v>24</v>
      </c>
      <c r="O14" s="2" t="s">
        <v>13</v>
      </c>
      <c r="P14" s="2" t="s">
        <v>16</v>
      </c>
      <c r="Q14" s="15" t="s">
        <v>143</v>
      </c>
    </row>
    <row r="15" spans="1:17" ht="12.75">
      <c r="A15">
        <v>13</v>
      </c>
      <c r="B15" t="s">
        <v>17</v>
      </c>
      <c r="C15" s="2">
        <v>1803</v>
      </c>
      <c r="D15" s="12">
        <v>300</v>
      </c>
      <c r="E15" s="2">
        <v>27</v>
      </c>
      <c r="F15" s="2">
        <v>45</v>
      </c>
      <c r="G15" s="16">
        <v>1215</v>
      </c>
      <c r="H15" s="3">
        <v>1</v>
      </c>
      <c r="I15" s="3" t="s">
        <v>56</v>
      </c>
      <c r="J15" s="3" t="s">
        <v>57</v>
      </c>
      <c r="K15" s="4">
        <v>2936</v>
      </c>
      <c r="L15" s="4" t="s">
        <v>205</v>
      </c>
      <c r="M15" t="s">
        <v>206</v>
      </c>
      <c r="N15" s="15" t="s">
        <v>25</v>
      </c>
      <c r="O15" s="2" t="s">
        <v>13</v>
      </c>
      <c r="P15" s="2" t="s">
        <v>16</v>
      </c>
      <c r="Q15" s="15" t="s">
        <v>138</v>
      </c>
    </row>
    <row r="16" spans="1:17" ht="12.75">
      <c r="A16">
        <v>14</v>
      </c>
      <c r="B16" t="s">
        <v>17</v>
      </c>
      <c r="C16" s="2">
        <v>1803</v>
      </c>
      <c r="D16" s="12">
        <v>200</v>
      </c>
      <c r="E16" s="2">
        <v>14</v>
      </c>
      <c r="F16" s="2">
        <v>25</v>
      </c>
      <c r="G16" s="16">
        <f>14*25</f>
        <v>350</v>
      </c>
      <c r="H16" s="3">
        <v>1</v>
      </c>
      <c r="I16" s="3" t="s">
        <v>132</v>
      </c>
      <c r="J16" s="3" t="s">
        <v>57</v>
      </c>
      <c r="K16" s="4">
        <v>2939</v>
      </c>
      <c r="L16" s="4" t="s">
        <v>207</v>
      </c>
      <c r="M16" t="s">
        <v>208</v>
      </c>
      <c r="N16" s="15" t="s">
        <v>26</v>
      </c>
      <c r="O16" s="2" t="s">
        <v>13</v>
      </c>
      <c r="P16" s="2" t="s">
        <v>16</v>
      </c>
      <c r="Q16" s="15" t="s">
        <v>142</v>
      </c>
    </row>
    <row r="17" spans="1:17" ht="12.75">
      <c r="A17">
        <v>15</v>
      </c>
      <c r="B17" t="s">
        <v>17</v>
      </c>
      <c r="C17" s="2">
        <v>1803</v>
      </c>
      <c r="D17" s="12">
        <v>250</v>
      </c>
      <c r="E17" s="2">
        <v>12</v>
      </c>
      <c r="F17" s="2">
        <v>28</v>
      </c>
      <c r="G17" s="16">
        <v>336</v>
      </c>
      <c r="H17" s="3">
        <v>1</v>
      </c>
      <c r="I17" s="3" t="s">
        <v>57</v>
      </c>
      <c r="J17" s="3" t="s">
        <v>57</v>
      </c>
      <c r="K17" s="4">
        <v>2946</v>
      </c>
      <c r="L17" s="4" t="s">
        <v>209</v>
      </c>
      <c r="M17" t="s">
        <v>201</v>
      </c>
      <c r="N17" s="15" t="s">
        <v>27</v>
      </c>
      <c r="O17" s="2" t="s">
        <v>10</v>
      </c>
      <c r="P17" s="2" t="s">
        <v>16</v>
      </c>
      <c r="Q17" s="15" t="s">
        <v>149</v>
      </c>
    </row>
    <row r="18" spans="1:17" ht="12.75">
      <c r="A18">
        <v>16</v>
      </c>
      <c r="B18" t="s">
        <v>17</v>
      </c>
      <c r="C18" s="2">
        <v>1803</v>
      </c>
      <c r="D18" s="12">
        <v>250</v>
      </c>
      <c r="E18" s="2">
        <v>12</v>
      </c>
      <c r="F18" s="2">
        <v>28</v>
      </c>
      <c r="G18" s="16">
        <v>336</v>
      </c>
      <c r="H18" s="3">
        <v>1</v>
      </c>
      <c r="I18" s="3" t="s">
        <v>57</v>
      </c>
      <c r="J18" s="3" t="s">
        <v>57</v>
      </c>
      <c r="K18" s="4">
        <v>2946</v>
      </c>
      <c r="L18" s="4" t="s">
        <v>210</v>
      </c>
      <c r="M18" t="s">
        <v>211</v>
      </c>
      <c r="N18" s="15" t="s">
        <v>27</v>
      </c>
      <c r="O18" s="2" t="s">
        <v>10</v>
      </c>
      <c r="P18" s="2" t="s">
        <v>16</v>
      </c>
      <c r="Q18" s="15" t="s">
        <v>148</v>
      </c>
    </row>
    <row r="19" spans="1:17" ht="12.75">
      <c r="A19">
        <v>17</v>
      </c>
      <c r="B19" t="s">
        <v>17</v>
      </c>
      <c r="C19" s="2">
        <v>1803</v>
      </c>
      <c r="D19" s="12">
        <v>150</v>
      </c>
      <c r="E19" s="2">
        <v>18</v>
      </c>
      <c r="F19" s="2">
        <v>30</v>
      </c>
      <c r="G19" s="16">
        <f>18*30</f>
        <v>540</v>
      </c>
      <c r="H19" s="3">
        <v>1</v>
      </c>
      <c r="I19" s="3" t="s">
        <v>57</v>
      </c>
      <c r="J19" s="3" t="s">
        <v>57</v>
      </c>
      <c r="K19" s="4">
        <v>2950</v>
      </c>
      <c r="L19" s="4" t="s">
        <v>212</v>
      </c>
      <c r="M19" t="s">
        <v>213</v>
      </c>
      <c r="N19" s="15" t="s">
        <v>27</v>
      </c>
      <c r="O19" s="2" t="s">
        <v>10</v>
      </c>
      <c r="P19" s="2" t="s">
        <v>16</v>
      </c>
      <c r="Q19" s="15" t="s">
        <v>147</v>
      </c>
    </row>
    <row r="20" spans="1:17" ht="12.75">
      <c r="A20">
        <v>18</v>
      </c>
      <c r="B20" t="s">
        <v>17</v>
      </c>
      <c r="C20" s="2">
        <v>1803</v>
      </c>
      <c r="D20" s="12">
        <v>800</v>
      </c>
      <c r="E20" s="2">
        <v>20</v>
      </c>
      <c r="F20" s="2">
        <v>70</v>
      </c>
      <c r="G20" s="16">
        <v>1400</v>
      </c>
      <c r="H20" s="3">
        <v>1</v>
      </c>
      <c r="I20" s="3" t="s">
        <v>56</v>
      </c>
      <c r="J20" s="3" t="s">
        <v>57</v>
      </c>
      <c r="K20" s="4">
        <v>2954</v>
      </c>
      <c r="L20" s="4" t="s">
        <v>133</v>
      </c>
      <c r="M20" t="s">
        <v>214</v>
      </c>
      <c r="N20" s="15" t="s">
        <v>27</v>
      </c>
      <c r="O20" s="2" t="s">
        <v>10</v>
      </c>
      <c r="P20" s="2" t="s">
        <v>16</v>
      </c>
      <c r="Q20" s="15" t="s">
        <v>146</v>
      </c>
    </row>
    <row r="21" spans="1:17" ht="12.75">
      <c r="A21">
        <v>19</v>
      </c>
      <c r="B21" t="s">
        <v>17</v>
      </c>
      <c r="C21" s="2">
        <v>1803</v>
      </c>
      <c r="D21" s="12">
        <v>800</v>
      </c>
      <c r="E21" s="2">
        <v>20</v>
      </c>
      <c r="F21" s="2">
        <v>70</v>
      </c>
      <c r="G21" s="16">
        <v>1400</v>
      </c>
      <c r="H21" s="3">
        <v>1</v>
      </c>
      <c r="I21" s="3" t="s">
        <v>56</v>
      </c>
      <c r="J21" s="3" t="s">
        <v>57</v>
      </c>
      <c r="K21" s="4">
        <v>2954</v>
      </c>
      <c r="L21" s="4" t="s">
        <v>68</v>
      </c>
      <c r="M21" t="s">
        <v>211</v>
      </c>
      <c r="N21" s="15" t="s">
        <v>27</v>
      </c>
      <c r="O21" s="2" t="s">
        <v>10</v>
      </c>
      <c r="P21" s="2" t="s">
        <v>16</v>
      </c>
      <c r="Q21" s="15" t="s">
        <v>68</v>
      </c>
    </row>
    <row r="22" spans="1:17" ht="12.75">
      <c r="A22">
        <v>20</v>
      </c>
      <c r="B22" t="s">
        <v>17</v>
      </c>
      <c r="C22" s="2">
        <v>1803</v>
      </c>
      <c r="D22" s="12">
        <v>100</v>
      </c>
      <c r="E22" s="2">
        <v>14</v>
      </c>
      <c r="F22" s="2">
        <v>16</v>
      </c>
      <c r="G22" s="16">
        <f>14*16</f>
        <v>224</v>
      </c>
      <c r="H22" s="3">
        <v>1</v>
      </c>
      <c r="I22" s="3" t="s">
        <v>57</v>
      </c>
      <c r="J22" s="3" t="s">
        <v>57</v>
      </c>
      <c r="K22" s="4">
        <v>3020</v>
      </c>
      <c r="L22" s="4" t="s">
        <v>215</v>
      </c>
      <c r="M22" t="s">
        <v>216</v>
      </c>
      <c r="N22" s="15" t="s">
        <v>28</v>
      </c>
      <c r="O22" s="2" t="s">
        <v>10</v>
      </c>
      <c r="P22" s="2" t="s">
        <v>16</v>
      </c>
      <c r="Q22" s="15" t="s">
        <v>139</v>
      </c>
    </row>
    <row r="23" spans="1:17" ht="12.75">
      <c r="A23">
        <v>21</v>
      </c>
      <c r="B23" t="s">
        <v>17</v>
      </c>
      <c r="C23" s="2">
        <v>1805</v>
      </c>
      <c r="D23" s="12">
        <v>300</v>
      </c>
      <c r="E23" s="2">
        <v>12</v>
      </c>
      <c r="F23" s="2">
        <v>44</v>
      </c>
      <c r="G23" s="16">
        <v>528</v>
      </c>
      <c r="H23" s="3">
        <v>1</v>
      </c>
      <c r="I23" s="3" t="s">
        <v>57</v>
      </c>
      <c r="J23" s="3" t="s">
        <v>57</v>
      </c>
      <c r="K23" s="4">
        <v>3612</v>
      </c>
      <c r="L23" s="4" t="s">
        <v>217</v>
      </c>
      <c r="M23" t="s">
        <v>218</v>
      </c>
      <c r="N23" s="15" t="s">
        <v>29</v>
      </c>
      <c r="O23" s="2" t="s">
        <v>13</v>
      </c>
      <c r="P23" s="2" t="s">
        <v>16</v>
      </c>
      <c r="Q23" s="15" t="s">
        <v>150</v>
      </c>
    </row>
    <row r="24" spans="1:17" ht="12.75">
      <c r="A24">
        <v>22</v>
      </c>
      <c r="B24" t="s">
        <v>17</v>
      </c>
      <c r="C24" s="2">
        <v>1805</v>
      </c>
      <c r="D24" s="12">
        <v>150</v>
      </c>
      <c r="E24" s="2">
        <v>16</v>
      </c>
      <c r="F24" s="2">
        <v>30</v>
      </c>
      <c r="G24" s="16">
        <v>480</v>
      </c>
      <c r="H24" s="3">
        <v>1</v>
      </c>
      <c r="I24" s="3" t="s">
        <v>57</v>
      </c>
      <c r="J24" s="3" t="s">
        <v>57</v>
      </c>
      <c r="K24" s="4">
        <v>4222</v>
      </c>
      <c r="L24" s="4" t="s">
        <v>219</v>
      </c>
      <c r="M24" s="20" t="s">
        <v>220</v>
      </c>
      <c r="N24" s="15" t="s">
        <v>21</v>
      </c>
      <c r="O24" s="2" t="s">
        <v>13</v>
      </c>
      <c r="P24" s="2" t="s">
        <v>16</v>
      </c>
      <c r="Q24" s="15" t="s">
        <v>134</v>
      </c>
    </row>
    <row r="25" spans="1:17" ht="12.75">
      <c r="A25">
        <v>23</v>
      </c>
      <c r="B25" t="s">
        <v>17</v>
      </c>
      <c r="C25" s="2">
        <v>1806</v>
      </c>
      <c r="D25" s="12">
        <v>330</v>
      </c>
      <c r="E25" s="2">
        <v>15</v>
      </c>
      <c r="F25" s="2">
        <v>16</v>
      </c>
      <c r="G25" s="16">
        <v>240</v>
      </c>
      <c r="H25" s="3">
        <v>1</v>
      </c>
      <c r="I25" s="3" t="s">
        <v>99</v>
      </c>
      <c r="J25" s="3" t="s">
        <v>57</v>
      </c>
      <c r="K25" s="4">
        <v>5254</v>
      </c>
      <c r="L25" s="4" t="s">
        <v>135</v>
      </c>
      <c r="M25" t="s">
        <v>221</v>
      </c>
      <c r="N25" s="15" t="s">
        <v>28</v>
      </c>
      <c r="O25" s="2" t="s">
        <v>10</v>
      </c>
      <c r="P25" s="2" t="s">
        <v>16</v>
      </c>
      <c r="Q25" s="15" t="s">
        <v>136</v>
      </c>
    </row>
    <row r="26" spans="1:16" ht="12.75">
      <c r="A26">
        <v>24</v>
      </c>
      <c r="B26" t="s">
        <v>17</v>
      </c>
      <c r="C26" s="2">
        <v>1806</v>
      </c>
      <c r="D26" s="12">
        <v>330</v>
      </c>
      <c r="E26" s="2">
        <v>15</v>
      </c>
      <c r="F26" s="2">
        <v>16</v>
      </c>
      <c r="G26" s="16">
        <v>240</v>
      </c>
      <c r="H26" s="3">
        <v>1</v>
      </c>
      <c r="I26" s="3" t="s">
        <v>56</v>
      </c>
      <c r="J26" s="3" t="s">
        <v>57</v>
      </c>
      <c r="K26" s="4">
        <v>5254</v>
      </c>
      <c r="L26" s="4" t="s">
        <v>68</v>
      </c>
      <c r="M26" t="s">
        <v>68</v>
      </c>
      <c r="N26" s="15" t="s">
        <v>28</v>
      </c>
      <c r="O26" s="2" t="s">
        <v>10</v>
      </c>
      <c r="P26" s="2" t="s">
        <v>16</v>
      </c>
    </row>
    <row r="27" spans="1:16" ht="12.75">
      <c r="A27">
        <v>25</v>
      </c>
      <c r="B27" t="s">
        <v>17</v>
      </c>
      <c r="C27" s="2">
        <v>1806</v>
      </c>
      <c r="D27" s="12">
        <v>330</v>
      </c>
      <c r="E27" s="2">
        <v>15</v>
      </c>
      <c r="F27" s="2">
        <v>16</v>
      </c>
      <c r="G27" s="16">
        <v>240</v>
      </c>
      <c r="H27" s="3">
        <v>1</v>
      </c>
      <c r="I27" s="3" t="s">
        <v>99</v>
      </c>
      <c r="J27" s="3" t="s">
        <v>57</v>
      </c>
      <c r="K27" s="4">
        <v>5254</v>
      </c>
      <c r="L27" s="4" t="s">
        <v>68</v>
      </c>
      <c r="M27" t="s">
        <v>68</v>
      </c>
      <c r="N27" s="15" t="s">
        <v>28</v>
      </c>
      <c r="O27" s="2" t="s">
        <v>10</v>
      </c>
      <c r="P27" s="2" t="s">
        <v>16</v>
      </c>
    </row>
    <row r="28" spans="1:16" ht="12.75">
      <c r="A28">
        <v>26</v>
      </c>
      <c r="B28" t="s">
        <v>17</v>
      </c>
      <c r="C28" s="2">
        <v>1806</v>
      </c>
      <c r="D28" s="12">
        <v>330</v>
      </c>
      <c r="E28" s="2">
        <v>15</v>
      </c>
      <c r="F28" s="2">
        <v>16</v>
      </c>
      <c r="G28" s="16">
        <v>240</v>
      </c>
      <c r="H28" s="3">
        <v>1</v>
      </c>
      <c r="I28" s="3" t="s">
        <v>99</v>
      </c>
      <c r="J28" s="3" t="s">
        <v>57</v>
      </c>
      <c r="K28" s="4">
        <v>5254</v>
      </c>
      <c r="L28" s="4" t="s">
        <v>68</v>
      </c>
      <c r="M28" t="s">
        <v>68</v>
      </c>
      <c r="N28" s="15" t="s">
        <v>28</v>
      </c>
      <c r="O28" s="2" t="s">
        <v>10</v>
      </c>
      <c r="P28" s="2" t="s">
        <v>16</v>
      </c>
    </row>
    <row r="29" spans="1:17" ht="12.75">
      <c r="A29">
        <v>27</v>
      </c>
      <c r="B29" t="s">
        <v>17</v>
      </c>
      <c r="C29" s="2">
        <v>1815</v>
      </c>
      <c r="D29" s="12">
        <v>150</v>
      </c>
      <c r="E29" s="2">
        <v>20</v>
      </c>
      <c r="F29" s="2">
        <v>25</v>
      </c>
      <c r="G29" s="16">
        <f>20*25</f>
        <v>500</v>
      </c>
      <c r="H29" s="3">
        <v>1</v>
      </c>
      <c r="I29" s="3" t="s">
        <v>57</v>
      </c>
      <c r="J29" s="3" t="s">
        <v>57</v>
      </c>
      <c r="K29" s="4">
        <v>5581</v>
      </c>
      <c r="L29" s="4" t="s">
        <v>222</v>
      </c>
      <c r="M29" s="20" t="s">
        <v>223</v>
      </c>
      <c r="N29" s="15" t="s">
        <v>30</v>
      </c>
      <c r="O29" s="2" t="s">
        <v>19</v>
      </c>
      <c r="P29" s="2" t="s">
        <v>16</v>
      </c>
      <c r="Q29" s="15" t="s">
        <v>141</v>
      </c>
    </row>
    <row r="30" spans="1:17" ht="12.75">
      <c r="A30">
        <v>28</v>
      </c>
      <c r="B30" t="s">
        <v>17</v>
      </c>
      <c r="C30" s="2">
        <v>1815</v>
      </c>
      <c r="D30" s="12">
        <v>150</v>
      </c>
      <c r="E30" s="2">
        <v>20</v>
      </c>
      <c r="F30" s="2">
        <v>25</v>
      </c>
      <c r="G30" s="16">
        <v>500</v>
      </c>
      <c r="H30" s="3">
        <v>1</v>
      </c>
      <c r="I30" s="3" t="s">
        <v>57</v>
      </c>
      <c r="J30" s="3" t="s">
        <v>57</v>
      </c>
      <c r="K30" s="4">
        <v>5581</v>
      </c>
      <c r="L30" s="4" t="s">
        <v>68</v>
      </c>
      <c r="M30" t="s">
        <v>68</v>
      </c>
      <c r="N30" s="15" t="s">
        <v>30</v>
      </c>
      <c r="O30" s="2" t="s">
        <v>19</v>
      </c>
      <c r="P30" s="2" t="s">
        <v>16</v>
      </c>
      <c r="Q30" s="15" t="s">
        <v>68</v>
      </c>
    </row>
    <row r="31" spans="1:17" ht="12.75">
      <c r="A31">
        <v>29</v>
      </c>
      <c r="B31" t="s">
        <v>17</v>
      </c>
      <c r="C31" s="2">
        <v>1817</v>
      </c>
      <c r="D31" s="12">
        <v>1200</v>
      </c>
      <c r="E31" s="2">
        <v>16</v>
      </c>
      <c r="F31" s="2">
        <v>42</v>
      </c>
      <c r="G31" s="16">
        <f>16*42</f>
        <v>672</v>
      </c>
      <c r="H31" s="3">
        <v>2</v>
      </c>
      <c r="I31" s="3" t="s">
        <v>56</v>
      </c>
      <c r="J31" s="3" t="s">
        <v>57</v>
      </c>
      <c r="K31" s="4">
        <v>7717</v>
      </c>
      <c r="L31" s="4" t="s">
        <v>224</v>
      </c>
      <c r="M31" t="s">
        <v>225</v>
      </c>
      <c r="N31" s="15" t="s">
        <v>18</v>
      </c>
      <c r="O31" s="2" t="s">
        <v>19</v>
      </c>
      <c r="P31" s="2" t="s">
        <v>11</v>
      </c>
      <c r="Q31" s="15" t="s">
        <v>151</v>
      </c>
    </row>
    <row r="32" spans="1:17" ht="12.75">
      <c r="A32">
        <v>30</v>
      </c>
      <c r="B32" t="s">
        <v>17</v>
      </c>
      <c r="C32" s="2">
        <v>1817</v>
      </c>
      <c r="D32" s="12">
        <v>200</v>
      </c>
      <c r="E32" s="2">
        <v>17</v>
      </c>
      <c r="F32" s="2">
        <v>17</v>
      </c>
      <c r="G32" s="16">
        <f>17*17</f>
        <v>289</v>
      </c>
      <c r="H32" s="3">
        <v>1</v>
      </c>
      <c r="I32" s="3" t="s">
        <v>57</v>
      </c>
      <c r="J32" s="3" t="s">
        <v>57</v>
      </c>
      <c r="K32" s="4">
        <v>7717</v>
      </c>
      <c r="L32" s="4" t="s">
        <v>210</v>
      </c>
      <c r="M32" t="s">
        <v>226</v>
      </c>
      <c r="N32" s="15" t="s">
        <v>18</v>
      </c>
      <c r="O32" s="2" t="s">
        <v>19</v>
      </c>
      <c r="P32" s="2" t="s">
        <v>11</v>
      </c>
      <c r="Q32" s="15" t="s">
        <v>152</v>
      </c>
    </row>
    <row r="33" spans="1:16" ht="12.75">
      <c r="A33">
        <v>31</v>
      </c>
      <c r="B33" t="s">
        <v>31</v>
      </c>
      <c r="C33" s="2">
        <v>1796</v>
      </c>
      <c r="D33" s="12">
        <v>100</v>
      </c>
      <c r="E33" s="2">
        <v>20</v>
      </c>
      <c r="F33" s="2">
        <v>24</v>
      </c>
      <c r="G33" s="16">
        <f>20*24</f>
        <v>480</v>
      </c>
      <c r="H33" s="3">
        <v>1</v>
      </c>
      <c r="I33" s="3" t="s">
        <v>57</v>
      </c>
      <c r="J33" s="3" t="s">
        <v>57</v>
      </c>
      <c r="K33" s="4">
        <v>1320</v>
      </c>
      <c r="L33" s="4" t="s">
        <v>227</v>
      </c>
      <c r="M33" t="s">
        <v>201</v>
      </c>
      <c r="N33" s="15" t="s">
        <v>32</v>
      </c>
      <c r="O33" s="2" t="s">
        <v>19</v>
      </c>
      <c r="P33" s="2" t="s">
        <v>11</v>
      </c>
    </row>
    <row r="34" spans="1:17" ht="12.75">
      <c r="A34">
        <v>32</v>
      </c>
      <c r="B34" t="s">
        <v>31</v>
      </c>
      <c r="C34" s="2">
        <v>1796</v>
      </c>
      <c r="D34" s="12">
        <v>100</v>
      </c>
      <c r="E34" s="2">
        <v>16</v>
      </c>
      <c r="F34" s="2">
        <v>26</v>
      </c>
      <c r="G34" s="16">
        <f>16*26</f>
        <v>416</v>
      </c>
      <c r="H34" s="3">
        <v>1</v>
      </c>
      <c r="I34" s="3" t="s">
        <v>57</v>
      </c>
      <c r="J34" s="3" t="s">
        <v>57</v>
      </c>
      <c r="K34" s="4">
        <v>1410</v>
      </c>
      <c r="L34" s="4" t="s">
        <v>228</v>
      </c>
      <c r="M34" t="s">
        <v>229</v>
      </c>
      <c r="N34" s="15" t="s">
        <v>28</v>
      </c>
      <c r="O34" s="2" t="s">
        <v>10</v>
      </c>
      <c r="P34" s="2" t="s">
        <v>16</v>
      </c>
      <c r="Q34" s="15" t="s">
        <v>155</v>
      </c>
    </row>
    <row r="35" spans="1:17" ht="12.75">
      <c r="A35">
        <v>33</v>
      </c>
      <c r="B35" t="s">
        <v>31</v>
      </c>
      <c r="C35" s="2">
        <v>1802</v>
      </c>
      <c r="D35" s="12">
        <v>200</v>
      </c>
      <c r="E35" s="2">
        <v>24</v>
      </c>
      <c r="F35" s="2">
        <v>28</v>
      </c>
      <c r="G35" s="16">
        <f>24*28</f>
        <v>672</v>
      </c>
      <c r="H35" s="3">
        <v>1</v>
      </c>
      <c r="I35" s="3" t="s">
        <v>57</v>
      </c>
      <c r="J35" s="3" t="s">
        <v>57</v>
      </c>
      <c r="K35" s="4">
        <v>2013</v>
      </c>
      <c r="L35" s="4" t="s">
        <v>194</v>
      </c>
      <c r="M35" s="20" t="s">
        <v>220</v>
      </c>
      <c r="N35" s="15" t="s">
        <v>22</v>
      </c>
      <c r="O35" s="2" t="s">
        <v>19</v>
      </c>
      <c r="P35" s="2" t="s">
        <v>16</v>
      </c>
      <c r="Q35" s="15" t="s">
        <v>153</v>
      </c>
    </row>
    <row r="36" spans="1:17" ht="12.75">
      <c r="A36">
        <v>34</v>
      </c>
      <c r="B36" t="s">
        <v>31</v>
      </c>
      <c r="C36" s="2">
        <v>1805</v>
      </c>
      <c r="D36" s="12">
        <v>100</v>
      </c>
      <c r="E36" s="2">
        <v>12</v>
      </c>
      <c r="F36" s="2">
        <v>24</v>
      </c>
      <c r="G36" s="16">
        <v>288</v>
      </c>
      <c r="H36" s="3">
        <v>1</v>
      </c>
      <c r="I36" s="3" t="s">
        <v>57</v>
      </c>
      <c r="J36" s="3" t="s">
        <v>57</v>
      </c>
      <c r="K36" s="4">
        <v>3576</v>
      </c>
      <c r="L36" s="4" t="s">
        <v>230</v>
      </c>
      <c r="M36" s="20" t="s">
        <v>231</v>
      </c>
      <c r="N36" s="15" t="s">
        <v>20</v>
      </c>
      <c r="O36" s="2" t="s">
        <v>10</v>
      </c>
      <c r="P36" s="2" t="s">
        <v>16</v>
      </c>
      <c r="Q36" s="15" t="s">
        <v>154</v>
      </c>
    </row>
    <row r="37" spans="1:17" ht="12.75">
      <c r="A37">
        <v>35</v>
      </c>
      <c r="B37" t="s">
        <v>31</v>
      </c>
      <c r="C37" s="2">
        <v>1805</v>
      </c>
      <c r="D37" s="12">
        <v>200</v>
      </c>
      <c r="E37" s="2">
        <v>20</v>
      </c>
      <c r="F37" s="2">
        <v>24</v>
      </c>
      <c r="G37" s="16">
        <v>480</v>
      </c>
      <c r="H37" s="3">
        <v>1</v>
      </c>
      <c r="I37" s="3" t="s">
        <v>57</v>
      </c>
      <c r="J37" s="3" t="s">
        <v>57</v>
      </c>
      <c r="K37" s="4">
        <v>3576</v>
      </c>
      <c r="L37" s="4" t="s">
        <v>210</v>
      </c>
      <c r="M37" t="s">
        <v>232</v>
      </c>
      <c r="N37" s="15" t="s">
        <v>20</v>
      </c>
      <c r="O37" s="2" t="s">
        <v>10</v>
      </c>
      <c r="P37" s="2" t="s">
        <v>16</v>
      </c>
      <c r="Q37" s="15" t="s">
        <v>68</v>
      </c>
    </row>
    <row r="38" spans="1:17" ht="12.75">
      <c r="A38">
        <v>36</v>
      </c>
      <c r="B38" t="s">
        <v>31</v>
      </c>
      <c r="C38" s="2">
        <v>1805</v>
      </c>
      <c r="D38" s="12">
        <v>400</v>
      </c>
      <c r="E38" s="2">
        <v>16</v>
      </c>
      <c r="F38" s="2">
        <v>32</v>
      </c>
      <c r="G38" s="16">
        <v>512</v>
      </c>
      <c r="H38" s="3">
        <v>1</v>
      </c>
      <c r="I38" s="3" t="s">
        <v>57</v>
      </c>
      <c r="J38" s="3" t="s">
        <v>57</v>
      </c>
      <c r="K38" s="4">
        <v>3578</v>
      </c>
      <c r="L38" s="4" t="s">
        <v>233</v>
      </c>
      <c r="M38" t="s">
        <v>234</v>
      </c>
      <c r="N38" s="15" t="s">
        <v>33</v>
      </c>
      <c r="O38" s="2" t="s">
        <v>10</v>
      </c>
      <c r="P38" s="2" t="s">
        <v>16</v>
      </c>
      <c r="Q38" s="15" t="s">
        <v>157</v>
      </c>
    </row>
    <row r="39" spans="1:17" ht="12.75">
      <c r="A39">
        <v>37</v>
      </c>
      <c r="B39" t="s">
        <v>31</v>
      </c>
      <c r="C39" s="2">
        <v>1807</v>
      </c>
      <c r="D39" s="12">
        <v>200</v>
      </c>
      <c r="E39" s="2">
        <v>15</v>
      </c>
      <c r="F39" s="2">
        <v>20</v>
      </c>
      <c r="G39" s="16">
        <v>300</v>
      </c>
      <c r="H39" s="3">
        <v>1</v>
      </c>
      <c r="I39" s="3" t="s">
        <v>57</v>
      </c>
      <c r="J39" s="3" t="s">
        <v>57</v>
      </c>
      <c r="K39" s="4">
        <v>5345</v>
      </c>
      <c r="L39" s="4" t="s">
        <v>235</v>
      </c>
      <c r="M39" t="s">
        <v>236</v>
      </c>
      <c r="N39" s="15" t="s">
        <v>34</v>
      </c>
      <c r="O39" s="2" t="s">
        <v>19</v>
      </c>
      <c r="P39" s="2" t="s">
        <v>16</v>
      </c>
      <c r="Q39" s="15" t="s">
        <v>156</v>
      </c>
    </row>
    <row r="40" spans="1:16" ht="12.75">
      <c r="A40">
        <v>38</v>
      </c>
      <c r="B40" t="s">
        <v>31</v>
      </c>
      <c r="C40" s="2">
        <v>1815</v>
      </c>
      <c r="D40" s="12">
        <v>100</v>
      </c>
      <c r="E40" s="2">
        <v>12</v>
      </c>
      <c r="F40" s="2">
        <v>24</v>
      </c>
      <c r="G40" s="16">
        <f>12*24</f>
        <v>288</v>
      </c>
      <c r="H40" s="3">
        <v>1</v>
      </c>
      <c r="I40" s="3" t="s">
        <v>57</v>
      </c>
      <c r="J40" s="3" t="s">
        <v>57</v>
      </c>
      <c r="K40" s="4">
        <v>5473</v>
      </c>
      <c r="L40" s="4" t="s">
        <v>237</v>
      </c>
      <c r="M40" t="s">
        <v>238</v>
      </c>
      <c r="N40" s="15" t="s">
        <v>20</v>
      </c>
      <c r="O40" s="2" t="s">
        <v>10</v>
      </c>
      <c r="P40" s="2" t="s">
        <v>16</v>
      </c>
    </row>
    <row r="41" spans="1:16" ht="12.75">
      <c r="A41">
        <v>39</v>
      </c>
      <c r="B41" t="s">
        <v>31</v>
      </c>
      <c r="C41" s="2">
        <v>1815</v>
      </c>
      <c r="D41" s="12">
        <v>200</v>
      </c>
      <c r="E41" s="2">
        <v>20</v>
      </c>
      <c r="F41" s="2">
        <v>24</v>
      </c>
      <c r="G41" s="16">
        <v>480</v>
      </c>
      <c r="H41" s="3">
        <v>1</v>
      </c>
      <c r="I41" s="3" t="s">
        <v>57</v>
      </c>
      <c r="J41" s="3" t="s">
        <v>57</v>
      </c>
      <c r="K41" s="4">
        <v>5473</v>
      </c>
      <c r="L41" s="4" t="s">
        <v>239</v>
      </c>
      <c r="M41" s="20" t="s">
        <v>220</v>
      </c>
      <c r="N41" s="15" t="s">
        <v>20</v>
      </c>
      <c r="O41" s="2" t="s">
        <v>10</v>
      </c>
      <c r="P41" s="2" t="s">
        <v>16</v>
      </c>
    </row>
    <row r="42" spans="1:17" ht="12.75">
      <c r="A42">
        <v>40</v>
      </c>
      <c r="B42" t="s">
        <v>31</v>
      </c>
      <c r="C42" s="2">
        <v>1815</v>
      </c>
      <c r="D42" s="12">
        <v>300</v>
      </c>
      <c r="E42" s="2">
        <v>14</v>
      </c>
      <c r="F42" s="2">
        <v>40</v>
      </c>
      <c r="G42" s="16">
        <f>14*40</f>
        <v>560</v>
      </c>
      <c r="H42" s="3">
        <v>1</v>
      </c>
      <c r="I42" s="3" t="s">
        <v>57</v>
      </c>
      <c r="J42" s="3" t="s">
        <v>57</v>
      </c>
      <c r="K42" s="4">
        <v>5474</v>
      </c>
      <c r="L42" s="4" t="s">
        <v>240</v>
      </c>
      <c r="M42" t="s">
        <v>241</v>
      </c>
      <c r="N42" s="15" t="s">
        <v>20</v>
      </c>
      <c r="O42" s="2" t="s">
        <v>10</v>
      </c>
      <c r="P42" s="2" t="s">
        <v>16</v>
      </c>
      <c r="Q42" s="15" t="s">
        <v>160</v>
      </c>
    </row>
    <row r="43" spans="1:17" ht="12.75">
      <c r="A43">
        <v>41</v>
      </c>
      <c r="B43" t="s">
        <v>31</v>
      </c>
      <c r="C43" s="2">
        <v>1816</v>
      </c>
      <c r="D43" s="12">
        <v>150</v>
      </c>
      <c r="E43" s="2">
        <v>16</v>
      </c>
      <c r="F43" s="2">
        <v>20</v>
      </c>
      <c r="G43" s="16">
        <v>320</v>
      </c>
      <c r="H43" s="3">
        <v>1</v>
      </c>
      <c r="I43" s="3" t="s">
        <v>57</v>
      </c>
      <c r="J43" s="3" t="s">
        <v>57</v>
      </c>
      <c r="K43" s="4">
        <v>6099</v>
      </c>
      <c r="L43" s="4" t="s">
        <v>242</v>
      </c>
      <c r="M43" t="s">
        <v>243</v>
      </c>
      <c r="N43" s="15" t="s">
        <v>33</v>
      </c>
      <c r="O43" s="2" t="s">
        <v>10</v>
      </c>
      <c r="P43" s="2" t="s">
        <v>16</v>
      </c>
      <c r="Q43" s="15" t="s">
        <v>158</v>
      </c>
    </row>
    <row r="44" spans="1:17" ht="12.75">
      <c r="A44">
        <v>42</v>
      </c>
      <c r="B44" t="s">
        <v>31</v>
      </c>
      <c r="C44" s="2">
        <v>1808</v>
      </c>
      <c r="D44" s="12">
        <v>375</v>
      </c>
      <c r="E44" s="2">
        <v>20</v>
      </c>
      <c r="F44" s="2">
        <v>48</v>
      </c>
      <c r="G44" s="16">
        <v>960</v>
      </c>
      <c r="H44" s="3">
        <v>1</v>
      </c>
      <c r="I44" s="3" t="s">
        <v>57</v>
      </c>
      <c r="J44" s="3" t="s">
        <v>57</v>
      </c>
      <c r="K44" s="4">
        <v>6325</v>
      </c>
      <c r="L44" s="4" t="s">
        <v>244</v>
      </c>
      <c r="M44" t="s">
        <v>245</v>
      </c>
      <c r="N44" s="15" t="s">
        <v>35</v>
      </c>
      <c r="O44" s="2" t="s">
        <v>19</v>
      </c>
      <c r="P44" s="2" t="s">
        <v>16</v>
      </c>
      <c r="Q44" s="15" t="s">
        <v>159</v>
      </c>
    </row>
    <row r="45" spans="1:17" ht="12.75">
      <c r="A45">
        <v>43</v>
      </c>
      <c r="B45" t="s">
        <v>31</v>
      </c>
      <c r="C45" s="2">
        <v>1819</v>
      </c>
      <c r="D45" s="12">
        <v>500</v>
      </c>
      <c r="E45" s="2">
        <v>20</v>
      </c>
      <c r="F45" s="2">
        <v>30</v>
      </c>
      <c r="G45" s="16">
        <v>600</v>
      </c>
      <c r="H45" s="3">
        <v>2</v>
      </c>
      <c r="I45" s="3" t="s">
        <v>57</v>
      </c>
      <c r="J45" s="3" t="s">
        <v>57</v>
      </c>
      <c r="K45" s="4">
        <v>8179</v>
      </c>
      <c r="L45" s="4" t="s">
        <v>246</v>
      </c>
      <c r="M45" s="20" t="s">
        <v>220</v>
      </c>
      <c r="N45" s="15" t="s">
        <v>36</v>
      </c>
      <c r="O45" s="2" t="s">
        <v>10</v>
      </c>
      <c r="P45" s="2" t="s">
        <v>11</v>
      </c>
      <c r="Q45" s="15" t="s">
        <v>37</v>
      </c>
    </row>
    <row r="46" spans="1:17" ht="12.75">
      <c r="A46">
        <v>44</v>
      </c>
      <c r="B46" t="s">
        <v>31</v>
      </c>
      <c r="C46" s="2">
        <v>1821</v>
      </c>
      <c r="D46" s="12">
        <v>125</v>
      </c>
      <c r="E46" s="2">
        <v>20</v>
      </c>
      <c r="F46" s="2">
        <v>22</v>
      </c>
      <c r="G46" s="16">
        <v>440</v>
      </c>
      <c r="H46" s="3">
        <v>1</v>
      </c>
      <c r="I46" s="3" t="s">
        <v>57</v>
      </c>
      <c r="J46" s="3" t="s">
        <v>57</v>
      </c>
      <c r="K46" s="9">
        <v>12306</v>
      </c>
      <c r="L46" s="9" t="s">
        <v>247</v>
      </c>
      <c r="M46" t="s">
        <v>248</v>
      </c>
      <c r="N46" s="15" t="s">
        <v>20</v>
      </c>
      <c r="O46" s="2" t="s">
        <v>10</v>
      </c>
      <c r="P46" s="2" t="s">
        <v>16</v>
      </c>
      <c r="Q46" s="15" t="s">
        <v>161</v>
      </c>
    </row>
    <row r="47" spans="1:16" ht="12.75">
      <c r="A47">
        <v>45</v>
      </c>
      <c r="B47" t="s">
        <v>31</v>
      </c>
      <c r="C47" s="2">
        <v>1821</v>
      </c>
      <c r="D47" s="12">
        <v>125</v>
      </c>
      <c r="E47" s="2">
        <v>16</v>
      </c>
      <c r="F47" s="2">
        <v>20</v>
      </c>
      <c r="G47" s="16">
        <v>320</v>
      </c>
      <c r="H47" s="3">
        <v>1</v>
      </c>
      <c r="I47" s="3" t="s">
        <v>57</v>
      </c>
      <c r="J47" s="3" t="s">
        <v>57</v>
      </c>
      <c r="K47" s="9">
        <v>12306</v>
      </c>
      <c r="L47" s="9" t="s">
        <v>210</v>
      </c>
      <c r="M47" t="s">
        <v>249</v>
      </c>
      <c r="N47" s="15" t="s">
        <v>20</v>
      </c>
      <c r="O47" s="2" t="s">
        <v>10</v>
      </c>
      <c r="P47" s="2" t="s">
        <v>16</v>
      </c>
    </row>
    <row r="48" spans="1:17" ht="12.75">
      <c r="A48">
        <v>46</v>
      </c>
      <c r="B48" t="s">
        <v>31</v>
      </c>
      <c r="C48" s="2">
        <v>1822</v>
      </c>
      <c r="D48" s="12">
        <v>500</v>
      </c>
      <c r="E48" s="2">
        <v>20</v>
      </c>
      <c r="F48" s="2">
        <v>30</v>
      </c>
      <c r="G48" s="16">
        <v>600</v>
      </c>
      <c r="H48" s="3">
        <v>1</v>
      </c>
      <c r="I48" s="3" t="s">
        <v>57</v>
      </c>
      <c r="J48" s="3" t="s">
        <v>57</v>
      </c>
      <c r="K48" s="9">
        <v>12673</v>
      </c>
      <c r="L48" s="9" t="s">
        <v>250</v>
      </c>
      <c r="M48" s="20" t="s">
        <v>220</v>
      </c>
      <c r="N48" s="15" t="s">
        <v>36</v>
      </c>
      <c r="O48" s="2" t="s">
        <v>10</v>
      </c>
      <c r="P48" s="2" t="s">
        <v>11</v>
      </c>
      <c r="Q48" s="15" t="s">
        <v>37</v>
      </c>
    </row>
    <row r="49" spans="1:16" ht="12.75">
      <c r="A49">
        <v>47</v>
      </c>
      <c r="B49" t="s">
        <v>31</v>
      </c>
      <c r="C49" s="2">
        <v>1829</v>
      </c>
      <c r="D49" s="12">
        <v>400</v>
      </c>
      <c r="E49" s="2">
        <v>20</v>
      </c>
      <c r="F49" s="2">
        <v>30</v>
      </c>
      <c r="G49" s="16">
        <v>600</v>
      </c>
      <c r="H49" s="3">
        <v>2</v>
      </c>
      <c r="I49" s="3" t="s">
        <v>57</v>
      </c>
      <c r="J49" s="3" t="s">
        <v>57</v>
      </c>
      <c r="K49" s="9">
        <v>15162</v>
      </c>
      <c r="L49" s="9" t="s">
        <v>251</v>
      </c>
      <c r="M49" s="20" t="s">
        <v>252</v>
      </c>
      <c r="N49" s="15" t="s">
        <v>36</v>
      </c>
      <c r="O49" s="2" t="s">
        <v>10</v>
      </c>
      <c r="P49" s="2" t="s">
        <v>11</v>
      </c>
    </row>
    <row r="50" spans="1:17" ht="12.75">
      <c r="A50">
        <v>48</v>
      </c>
      <c r="B50" t="s">
        <v>31</v>
      </c>
      <c r="C50" s="2">
        <v>1837</v>
      </c>
      <c r="D50" s="12">
        <v>350</v>
      </c>
      <c r="E50" s="2">
        <v>20</v>
      </c>
      <c r="F50" s="2">
        <v>30</v>
      </c>
      <c r="G50" s="16">
        <v>600</v>
      </c>
      <c r="H50" s="3">
        <v>2</v>
      </c>
      <c r="I50" s="3" t="s">
        <v>57</v>
      </c>
      <c r="J50" s="3" t="s">
        <v>57</v>
      </c>
      <c r="K50" s="9">
        <v>19876</v>
      </c>
      <c r="L50" s="9" t="s">
        <v>251</v>
      </c>
      <c r="M50" t="s">
        <v>253</v>
      </c>
      <c r="N50" s="15" t="s">
        <v>36</v>
      </c>
      <c r="O50" s="2" t="s">
        <v>10</v>
      </c>
      <c r="P50" s="2" t="s">
        <v>11</v>
      </c>
      <c r="Q50" s="15" t="s">
        <v>167</v>
      </c>
    </row>
    <row r="51" spans="1:17" ht="12.75">
      <c r="A51">
        <v>49</v>
      </c>
      <c r="B51" t="s">
        <v>31</v>
      </c>
      <c r="C51" s="2">
        <v>1837</v>
      </c>
      <c r="D51" s="12">
        <v>150</v>
      </c>
      <c r="E51" s="2">
        <v>18</v>
      </c>
      <c r="F51" s="2">
        <v>25</v>
      </c>
      <c r="G51" s="16">
        <v>450</v>
      </c>
      <c r="H51" s="3">
        <v>1</v>
      </c>
      <c r="I51" s="3" t="s">
        <v>57</v>
      </c>
      <c r="J51" s="3" t="s">
        <v>57</v>
      </c>
      <c r="K51" s="9">
        <v>19949</v>
      </c>
      <c r="L51" s="9" t="s">
        <v>254</v>
      </c>
      <c r="M51" t="s">
        <v>255</v>
      </c>
      <c r="N51" s="15" t="s">
        <v>20</v>
      </c>
      <c r="O51" s="2" t="s">
        <v>10</v>
      </c>
      <c r="P51" s="2" t="s">
        <v>16</v>
      </c>
      <c r="Q51" s="15" t="s">
        <v>164</v>
      </c>
    </row>
    <row r="52" spans="1:17" ht="12.75">
      <c r="A52">
        <v>50</v>
      </c>
      <c r="B52" t="s">
        <v>31</v>
      </c>
      <c r="C52" s="2">
        <v>1837</v>
      </c>
      <c r="D52" s="12">
        <v>100</v>
      </c>
      <c r="E52" s="2">
        <v>22</v>
      </c>
      <c r="F52" s="2">
        <v>24</v>
      </c>
      <c r="G52" s="16">
        <f>22*24</f>
        <v>528</v>
      </c>
      <c r="H52" s="3">
        <v>1</v>
      </c>
      <c r="I52" s="3" t="s">
        <v>57</v>
      </c>
      <c r="J52" s="3" t="s">
        <v>57</v>
      </c>
      <c r="K52" s="9">
        <v>19949</v>
      </c>
      <c r="L52" s="9" t="s">
        <v>68</v>
      </c>
      <c r="M52" t="s">
        <v>68</v>
      </c>
      <c r="N52" s="15" t="s">
        <v>20</v>
      </c>
      <c r="O52" s="2" t="s">
        <v>10</v>
      </c>
      <c r="P52" s="2" t="s">
        <v>16</v>
      </c>
      <c r="Q52" s="15" t="s">
        <v>165</v>
      </c>
    </row>
    <row r="53" spans="1:17" ht="12.75">
      <c r="A53">
        <v>51</v>
      </c>
      <c r="B53" t="s">
        <v>31</v>
      </c>
      <c r="C53" s="2">
        <v>1837</v>
      </c>
      <c r="D53" s="12">
        <v>150</v>
      </c>
      <c r="E53" s="2">
        <v>26</v>
      </c>
      <c r="F53" s="2">
        <v>33</v>
      </c>
      <c r="G53" s="16">
        <v>858</v>
      </c>
      <c r="H53" s="3">
        <v>1</v>
      </c>
      <c r="I53" s="3" t="s">
        <v>57</v>
      </c>
      <c r="J53" s="3" t="s">
        <v>57</v>
      </c>
      <c r="K53" s="9">
        <v>19949</v>
      </c>
      <c r="L53" s="9" t="s">
        <v>68</v>
      </c>
      <c r="M53" t="s">
        <v>68</v>
      </c>
      <c r="N53" s="15" t="s">
        <v>20</v>
      </c>
      <c r="O53" s="2" t="s">
        <v>10</v>
      </c>
      <c r="P53" s="2" t="s">
        <v>16</v>
      </c>
      <c r="Q53" s="15" t="s">
        <v>166</v>
      </c>
    </row>
    <row r="54" spans="1:16" ht="12.75">
      <c r="A54">
        <v>52</v>
      </c>
      <c r="B54" t="s">
        <v>31</v>
      </c>
      <c r="C54" s="2">
        <v>1858</v>
      </c>
      <c r="D54" s="12">
        <v>100</v>
      </c>
      <c r="E54" s="2">
        <v>18</v>
      </c>
      <c r="F54" s="2">
        <v>25</v>
      </c>
      <c r="G54" s="16">
        <f>18*25</f>
        <v>450</v>
      </c>
      <c r="H54" s="3">
        <v>1</v>
      </c>
      <c r="I54" s="3" t="s">
        <v>57</v>
      </c>
      <c r="J54" s="3" t="s">
        <v>57</v>
      </c>
      <c r="K54" s="9">
        <v>29926</v>
      </c>
      <c r="L54" s="9" t="s">
        <v>256</v>
      </c>
      <c r="M54" s="20" t="s">
        <v>220</v>
      </c>
      <c r="N54" s="15" t="s">
        <v>36</v>
      </c>
      <c r="O54" s="2" t="s">
        <v>10</v>
      </c>
      <c r="P54" s="2" t="s">
        <v>11</v>
      </c>
    </row>
    <row r="55" spans="1:17" ht="12.75">
      <c r="A55">
        <v>53</v>
      </c>
      <c r="B55" s="15" t="s">
        <v>38</v>
      </c>
      <c r="C55" s="2">
        <v>1813</v>
      </c>
      <c r="D55" s="12">
        <v>150</v>
      </c>
      <c r="E55" s="2">
        <v>12</v>
      </c>
      <c r="F55" s="2">
        <v>18</v>
      </c>
      <c r="G55" s="16">
        <f>12*18</f>
        <v>216</v>
      </c>
      <c r="H55" s="3">
        <v>1</v>
      </c>
      <c r="I55" s="3" t="s">
        <v>57</v>
      </c>
      <c r="J55" s="3" t="s">
        <v>57</v>
      </c>
      <c r="K55" s="9">
        <v>10638</v>
      </c>
      <c r="L55" s="9" t="s">
        <v>257</v>
      </c>
      <c r="M55" s="20" t="s">
        <v>258</v>
      </c>
      <c r="N55" s="15" t="s">
        <v>9</v>
      </c>
      <c r="O55" s="2" t="s">
        <v>10</v>
      </c>
      <c r="P55" s="2" t="s">
        <v>11</v>
      </c>
      <c r="Q55" s="15" t="s">
        <v>168</v>
      </c>
    </row>
    <row r="56" spans="1:16" ht="12.75">
      <c r="A56">
        <v>54</v>
      </c>
      <c r="B56" t="s">
        <v>38</v>
      </c>
      <c r="C56" s="2">
        <v>1814</v>
      </c>
      <c r="D56" s="12">
        <v>100</v>
      </c>
      <c r="E56" s="2">
        <v>12</v>
      </c>
      <c r="F56" s="2">
        <v>14</v>
      </c>
      <c r="G56" s="16">
        <v>168</v>
      </c>
      <c r="H56" s="3">
        <v>1</v>
      </c>
      <c r="I56" s="3" t="s">
        <v>57</v>
      </c>
      <c r="J56" s="3" t="s">
        <v>57</v>
      </c>
      <c r="K56" s="9">
        <v>10702</v>
      </c>
      <c r="L56" s="9" t="s">
        <v>259</v>
      </c>
      <c r="M56" t="s">
        <v>260</v>
      </c>
      <c r="N56" s="15" t="s">
        <v>39</v>
      </c>
      <c r="O56" s="2" t="s">
        <v>10</v>
      </c>
      <c r="P56" s="2" t="s">
        <v>11</v>
      </c>
    </row>
    <row r="57" spans="1:17" ht="12.75">
      <c r="A57">
        <v>55</v>
      </c>
      <c r="B57" t="s">
        <v>38</v>
      </c>
      <c r="C57" s="2">
        <v>1814</v>
      </c>
      <c r="D57" s="12">
        <v>100</v>
      </c>
      <c r="E57" s="2">
        <v>20</v>
      </c>
      <c r="F57" s="2">
        <v>24</v>
      </c>
      <c r="G57" s="16">
        <f>20*24</f>
        <v>480</v>
      </c>
      <c r="H57" s="3">
        <v>1</v>
      </c>
      <c r="I57" s="3" t="s">
        <v>57</v>
      </c>
      <c r="J57" s="3" t="s">
        <v>57</v>
      </c>
      <c r="K57" s="9">
        <v>10702</v>
      </c>
      <c r="L57" s="9" t="s">
        <v>68</v>
      </c>
      <c r="M57" s="20" t="s">
        <v>68</v>
      </c>
      <c r="N57" s="15" t="s">
        <v>39</v>
      </c>
      <c r="O57" s="2" t="s">
        <v>10</v>
      </c>
      <c r="P57" s="2" t="s">
        <v>11</v>
      </c>
      <c r="Q57" s="15" t="s">
        <v>66</v>
      </c>
    </row>
    <row r="58" spans="1:17" ht="12.75">
      <c r="A58">
        <v>56</v>
      </c>
      <c r="B58" t="s">
        <v>38</v>
      </c>
      <c r="C58" s="2">
        <v>1822</v>
      </c>
      <c r="D58" s="12">
        <v>1000</v>
      </c>
      <c r="E58" s="2">
        <v>16</v>
      </c>
      <c r="F58" s="2">
        <v>28</v>
      </c>
      <c r="G58" s="16">
        <v>448</v>
      </c>
      <c r="H58" s="3">
        <v>2</v>
      </c>
      <c r="I58" s="3" t="s">
        <v>57</v>
      </c>
      <c r="J58" s="3" t="s">
        <v>57</v>
      </c>
      <c r="K58" s="9">
        <v>12644</v>
      </c>
      <c r="L58" s="9" t="s">
        <v>261</v>
      </c>
      <c r="M58" t="s">
        <v>262</v>
      </c>
      <c r="N58" s="15" t="s">
        <v>36</v>
      </c>
      <c r="O58" s="2" t="s">
        <v>10</v>
      </c>
      <c r="P58" s="2" t="s">
        <v>11</v>
      </c>
      <c r="Q58" s="15" t="s">
        <v>174</v>
      </c>
    </row>
    <row r="59" spans="1:17" ht="12.75">
      <c r="A59">
        <v>57</v>
      </c>
      <c r="B59" t="s">
        <v>38</v>
      </c>
      <c r="C59" s="2">
        <v>1822</v>
      </c>
      <c r="D59" s="12">
        <v>500</v>
      </c>
      <c r="E59" s="2">
        <v>14</v>
      </c>
      <c r="F59" s="2">
        <v>60</v>
      </c>
      <c r="G59" s="16">
        <f>14*60</f>
        <v>840</v>
      </c>
      <c r="H59" s="3">
        <v>1</v>
      </c>
      <c r="I59" s="3" t="s">
        <v>57</v>
      </c>
      <c r="J59" s="3" t="s">
        <v>57</v>
      </c>
      <c r="K59" s="9">
        <v>12777</v>
      </c>
      <c r="L59" s="9" t="s">
        <v>263</v>
      </c>
      <c r="M59" t="s">
        <v>264</v>
      </c>
      <c r="N59" s="15" t="s">
        <v>36</v>
      </c>
      <c r="O59" s="2" t="s">
        <v>10</v>
      </c>
      <c r="P59" s="2" t="s">
        <v>11</v>
      </c>
      <c r="Q59" s="15" t="s">
        <v>162</v>
      </c>
    </row>
    <row r="60" spans="1:17" ht="12.75">
      <c r="A60">
        <v>58</v>
      </c>
      <c r="B60" t="s">
        <v>38</v>
      </c>
      <c r="C60" s="2">
        <v>1822</v>
      </c>
      <c r="D60" s="12">
        <v>600</v>
      </c>
      <c r="E60" s="2" t="s">
        <v>51</v>
      </c>
      <c r="F60" s="2">
        <v>36</v>
      </c>
      <c r="G60" s="16">
        <f>14*36</f>
        <v>504</v>
      </c>
      <c r="H60" s="3">
        <v>2</v>
      </c>
      <c r="I60" s="3" t="s">
        <v>56</v>
      </c>
      <c r="J60" s="3" t="s">
        <v>57</v>
      </c>
      <c r="K60" s="9">
        <v>14322</v>
      </c>
      <c r="L60" s="9" t="s">
        <v>265</v>
      </c>
      <c r="M60" t="s">
        <v>266</v>
      </c>
      <c r="N60" s="15" t="s">
        <v>9</v>
      </c>
      <c r="O60" s="2" t="s">
        <v>10</v>
      </c>
      <c r="P60" s="2" t="s">
        <v>11</v>
      </c>
      <c r="Q60" s="15" t="s">
        <v>173</v>
      </c>
    </row>
    <row r="61" spans="1:17" ht="12.75">
      <c r="A61">
        <v>59</v>
      </c>
      <c r="B61" t="s">
        <v>38</v>
      </c>
      <c r="C61" s="2">
        <v>1814</v>
      </c>
      <c r="D61" s="12">
        <v>100</v>
      </c>
      <c r="E61" s="2">
        <v>12</v>
      </c>
      <c r="F61" s="2">
        <v>14</v>
      </c>
      <c r="G61" s="16">
        <f>12*14</f>
        <v>168</v>
      </c>
      <c r="H61" s="3">
        <v>1</v>
      </c>
      <c r="I61" s="3" t="s">
        <v>57</v>
      </c>
      <c r="J61" s="3" t="s">
        <v>57</v>
      </c>
      <c r="K61" s="9">
        <v>14501</v>
      </c>
      <c r="L61" s="9" t="s">
        <v>67</v>
      </c>
      <c r="M61" t="s">
        <v>267</v>
      </c>
      <c r="N61" s="15" t="s">
        <v>39</v>
      </c>
      <c r="O61" s="2" t="s">
        <v>10</v>
      </c>
      <c r="P61" s="2" t="s">
        <v>11</v>
      </c>
      <c r="Q61" s="15" t="s">
        <v>163</v>
      </c>
    </row>
    <row r="62" spans="1:17" ht="12.75">
      <c r="A62">
        <v>60</v>
      </c>
      <c r="B62" t="s">
        <v>38</v>
      </c>
      <c r="C62" s="2">
        <v>1825</v>
      </c>
      <c r="D62" s="12">
        <v>400</v>
      </c>
      <c r="E62" s="2">
        <v>20</v>
      </c>
      <c r="F62" s="2">
        <v>25</v>
      </c>
      <c r="G62" s="16">
        <v>500</v>
      </c>
      <c r="H62" s="3">
        <v>1.5</v>
      </c>
      <c r="I62" s="3" t="s">
        <v>57</v>
      </c>
      <c r="J62" s="3" t="s">
        <v>57</v>
      </c>
      <c r="K62" s="9">
        <v>14886</v>
      </c>
      <c r="L62" s="9" t="s">
        <v>268</v>
      </c>
      <c r="M62" s="20" t="s">
        <v>269</v>
      </c>
      <c r="N62" s="15" t="s">
        <v>36</v>
      </c>
      <c r="O62" s="2" t="s">
        <v>10</v>
      </c>
      <c r="P62" s="2" t="s">
        <v>11</v>
      </c>
      <c r="Q62" s="15" t="s">
        <v>175</v>
      </c>
    </row>
    <row r="63" spans="1:16" ht="12.75">
      <c r="A63">
        <v>61</v>
      </c>
      <c r="B63" t="s">
        <v>38</v>
      </c>
      <c r="C63" s="2">
        <v>1829</v>
      </c>
      <c r="D63" s="12">
        <v>500</v>
      </c>
      <c r="E63" s="2">
        <v>16</v>
      </c>
      <c r="F63" s="2">
        <v>28</v>
      </c>
      <c r="G63" s="16">
        <v>448</v>
      </c>
      <c r="H63" s="3">
        <v>2</v>
      </c>
      <c r="I63" s="3" t="s">
        <v>57</v>
      </c>
      <c r="J63" s="3" t="s">
        <v>57</v>
      </c>
      <c r="K63" s="9">
        <v>15108</v>
      </c>
      <c r="L63" s="9" t="s">
        <v>194</v>
      </c>
      <c r="M63" s="20" t="s">
        <v>220</v>
      </c>
      <c r="N63" s="15" t="s">
        <v>36</v>
      </c>
      <c r="O63" s="2" t="s">
        <v>10</v>
      </c>
      <c r="P63" s="2" t="s">
        <v>11</v>
      </c>
    </row>
    <row r="64" spans="1:16" ht="12.75">
      <c r="A64">
        <v>62</v>
      </c>
      <c r="B64" t="s">
        <v>38</v>
      </c>
      <c r="C64" s="2">
        <v>1836</v>
      </c>
      <c r="D64" s="12">
        <v>100</v>
      </c>
      <c r="E64" s="2" t="s">
        <v>40</v>
      </c>
      <c r="F64" s="2" t="s">
        <v>40</v>
      </c>
      <c r="G64" s="16"/>
      <c r="H64" s="3">
        <v>1</v>
      </c>
      <c r="I64" s="3" t="s">
        <v>99</v>
      </c>
      <c r="J64" s="3" t="s">
        <v>57</v>
      </c>
      <c r="K64" s="9">
        <v>17778</v>
      </c>
      <c r="L64" s="9" t="s">
        <v>270</v>
      </c>
      <c r="M64" s="20" t="s">
        <v>271</v>
      </c>
      <c r="N64" s="15" t="s">
        <v>9</v>
      </c>
      <c r="O64" s="2" t="s">
        <v>10</v>
      </c>
      <c r="P64" s="2" t="s">
        <v>11</v>
      </c>
    </row>
    <row r="65" spans="1:16" ht="12.75">
      <c r="A65">
        <v>63</v>
      </c>
      <c r="B65" t="s">
        <v>38</v>
      </c>
      <c r="C65" s="2">
        <v>1836</v>
      </c>
      <c r="D65" s="12">
        <v>200</v>
      </c>
      <c r="E65" s="2">
        <v>12</v>
      </c>
      <c r="F65" s="2">
        <v>16</v>
      </c>
      <c r="G65" s="16">
        <f>12*16</f>
        <v>192</v>
      </c>
      <c r="H65" s="3">
        <v>1</v>
      </c>
      <c r="I65" s="3" t="s">
        <v>57</v>
      </c>
      <c r="J65" s="3" t="s">
        <v>57</v>
      </c>
      <c r="K65" s="9">
        <v>19100</v>
      </c>
      <c r="L65" s="9" t="s">
        <v>272</v>
      </c>
      <c r="M65" s="20" t="s">
        <v>273</v>
      </c>
      <c r="N65" s="15" t="s">
        <v>9</v>
      </c>
      <c r="O65" s="2" t="s">
        <v>10</v>
      </c>
      <c r="P65" s="2" t="s">
        <v>11</v>
      </c>
    </row>
    <row r="66" spans="1:17" ht="12.75">
      <c r="A66">
        <v>64</v>
      </c>
      <c r="B66" t="s">
        <v>38</v>
      </c>
      <c r="C66" s="2">
        <v>1836</v>
      </c>
      <c r="D66" s="12">
        <v>300</v>
      </c>
      <c r="E66" s="2">
        <v>28</v>
      </c>
      <c r="F66" s="2">
        <v>55</v>
      </c>
      <c r="G66" s="16">
        <v>1540</v>
      </c>
      <c r="H66" s="3">
        <v>2</v>
      </c>
      <c r="I66" s="3" t="s">
        <v>57</v>
      </c>
      <c r="J66" s="3" t="s">
        <v>57</v>
      </c>
      <c r="K66" s="9">
        <v>19616</v>
      </c>
      <c r="L66" s="9" t="s">
        <v>274</v>
      </c>
      <c r="M66" t="s">
        <v>275</v>
      </c>
      <c r="N66" s="15" t="s">
        <v>9</v>
      </c>
      <c r="O66" s="2" t="s">
        <v>10</v>
      </c>
      <c r="P66" s="2" t="s">
        <v>11</v>
      </c>
      <c r="Q66" s="15" t="s">
        <v>169</v>
      </c>
    </row>
    <row r="67" spans="1:17" ht="12.75">
      <c r="A67">
        <v>65</v>
      </c>
      <c r="B67" t="s">
        <v>38</v>
      </c>
      <c r="C67" s="2">
        <v>1844</v>
      </c>
      <c r="D67" s="12">
        <v>450</v>
      </c>
      <c r="E67" s="2">
        <v>14</v>
      </c>
      <c r="F67" s="2">
        <v>64</v>
      </c>
      <c r="G67" s="16">
        <v>896</v>
      </c>
      <c r="H67" s="3">
        <v>1</v>
      </c>
      <c r="I67" s="3" t="s">
        <v>57</v>
      </c>
      <c r="J67" s="3" t="s">
        <v>57</v>
      </c>
      <c r="K67" s="9">
        <v>23362</v>
      </c>
      <c r="L67" s="9" t="s">
        <v>194</v>
      </c>
      <c r="M67" t="s">
        <v>276</v>
      </c>
      <c r="N67" s="15" t="s">
        <v>36</v>
      </c>
      <c r="O67" s="2" t="s">
        <v>10</v>
      </c>
      <c r="P67" s="2" t="s">
        <v>11</v>
      </c>
      <c r="Q67" s="15" t="s">
        <v>170</v>
      </c>
    </row>
    <row r="68" spans="1:16" ht="12.75">
      <c r="A68">
        <v>66</v>
      </c>
      <c r="B68" t="s">
        <v>38</v>
      </c>
      <c r="C68" s="2">
        <v>1858</v>
      </c>
      <c r="D68" s="12">
        <v>1250</v>
      </c>
      <c r="E68" s="2">
        <v>24</v>
      </c>
      <c r="F68" s="2">
        <v>33</v>
      </c>
      <c r="G68" s="16">
        <v>792</v>
      </c>
      <c r="H68" s="3">
        <v>2</v>
      </c>
      <c r="I68" s="3" t="s">
        <v>56</v>
      </c>
      <c r="J68" s="3" t="s">
        <v>80</v>
      </c>
      <c r="K68" s="9">
        <v>28545</v>
      </c>
      <c r="L68" s="9" t="s">
        <v>277</v>
      </c>
      <c r="M68" t="s">
        <v>278</v>
      </c>
      <c r="N68" s="15" t="s">
        <v>18</v>
      </c>
      <c r="O68" s="2" t="s">
        <v>19</v>
      </c>
      <c r="P68" s="2" t="s">
        <v>11</v>
      </c>
    </row>
    <row r="69" spans="1:16" ht="12.75">
      <c r="A69">
        <v>67</v>
      </c>
      <c r="B69" t="s">
        <v>38</v>
      </c>
      <c r="C69" s="2">
        <v>1858</v>
      </c>
      <c r="D69" s="12">
        <v>1250</v>
      </c>
      <c r="E69" s="2">
        <v>24</v>
      </c>
      <c r="F69" s="2">
        <v>33</v>
      </c>
      <c r="G69" s="16">
        <f>24*33</f>
        <v>792</v>
      </c>
      <c r="H69" s="3">
        <v>2</v>
      </c>
      <c r="I69" s="3" t="s">
        <v>99</v>
      </c>
      <c r="J69" s="3" t="s">
        <v>80</v>
      </c>
      <c r="K69" s="9">
        <v>28545</v>
      </c>
      <c r="L69" s="9" t="s">
        <v>171</v>
      </c>
      <c r="M69" t="s">
        <v>211</v>
      </c>
      <c r="N69" s="15" t="s">
        <v>18</v>
      </c>
      <c r="O69" s="2" t="s">
        <v>19</v>
      </c>
      <c r="P69" s="2" t="s">
        <v>11</v>
      </c>
    </row>
    <row r="70" spans="1:16" ht="12.75">
      <c r="A70">
        <v>68</v>
      </c>
      <c r="B70" t="s">
        <v>38</v>
      </c>
      <c r="C70" s="2">
        <v>1858</v>
      </c>
      <c r="D70" s="12">
        <v>500</v>
      </c>
      <c r="E70" s="2">
        <v>15</v>
      </c>
      <c r="F70" s="2">
        <v>24</v>
      </c>
      <c r="G70" s="16">
        <f>15*24</f>
        <v>360</v>
      </c>
      <c r="H70" s="3">
        <v>2</v>
      </c>
      <c r="I70" s="3" t="s">
        <v>57</v>
      </c>
      <c r="J70" s="3" t="s">
        <v>57</v>
      </c>
      <c r="K70" s="9">
        <v>28545</v>
      </c>
      <c r="L70" s="9" t="s">
        <v>279</v>
      </c>
      <c r="M70" t="s">
        <v>211</v>
      </c>
      <c r="N70" s="15" t="s">
        <v>18</v>
      </c>
      <c r="O70" s="2" t="s">
        <v>19</v>
      </c>
      <c r="P70" s="2" t="s">
        <v>11</v>
      </c>
    </row>
    <row r="71" spans="1:16" ht="12.75">
      <c r="A71">
        <v>69</v>
      </c>
      <c r="B71" t="s">
        <v>38</v>
      </c>
      <c r="C71" s="2">
        <v>1858</v>
      </c>
      <c r="D71" s="12">
        <v>200</v>
      </c>
      <c r="E71" s="2">
        <v>16</v>
      </c>
      <c r="F71" s="2">
        <v>20</v>
      </c>
      <c r="G71" s="16">
        <v>320</v>
      </c>
      <c r="H71" s="3">
        <v>1</v>
      </c>
      <c r="I71" s="3" t="s">
        <v>57</v>
      </c>
      <c r="J71" s="3" t="s">
        <v>57</v>
      </c>
      <c r="K71" s="9">
        <v>28545</v>
      </c>
      <c r="L71" s="9" t="s">
        <v>210</v>
      </c>
      <c r="M71" t="s">
        <v>211</v>
      </c>
      <c r="N71" s="15" t="s">
        <v>18</v>
      </c>
      <c r="O71" s="2" t="s">
        <v>19</v>
      </c>
      <c r="P71" s="2" t="s">
        <v>11</v>
      </c>
    </row>
    <row r="72" spans="1:17" ht="12.75">
      <c r="A72">
        <v>70</v>
      </c>
      <c r="B72" t="s">
        <v>38</v>
      </c>
      <c r="C72" s="2">
        <v>1850</v>
      </c>
      <c r="D72" s="12">
        <v>300</v>
      </c>
      <c r="E72" s="2">
        <v>14</v>
      </c>
      <c r="F72" s="2">
        <v>27</v>
      </c>
      <c r="G72" s="16">
        <f>14*27</f>
        <v>378</v>
      </c>
      <c r="H72" s="3">
        <v>1</v>
      </c>
      <c r="I72" s="3" t="s">
        <v>56</v>
      </c>
      <c r="J72" s="3" t="s">
        <v>80</v>
      </c>
      <c r="K72" s="9">
        <v>28790</v>
      </c>
      <c r="L72" s="9" t="s">
        <v>280</v>
      </c>
      <c r="M72" s="20" t="s">
        <v>220</v>
      </c>
      <c r="N72" s="15" t="s">
        <v>9</v>
      </c>
      <c r="O72" s="2" t="s">
        <v>10</v>
      </c>
      <c r="P72" s="2" t="s">
        <v>11</v>
      </c>
      <c r="Q72" s="15" t="s">
        <v>172</v>
      </c>
    </row>
    <row r="73" spans="1:17" ht="12.75">
      <c r="A73">
        <v>71</v>
      </c>
      <c r="B73" t="s">
        <v>41</v>
      </c>
      <c r="C73" s="2">
        <v>1796</v>
      </c>
      <c r="D73" s="12">
        <v>300</v>
      </c>
      <c r="E73" s="2">
        <v>20</v>
      </c>
      <c r="F73" s="2">
        <v>24</v>
      </c>
      <c r="G73" s="16">
        <f>20*24</f>
        <v>480</v>
      </c>
      <c r="H73" s="3">
        <v>1</v>
      </c>
      <c r="I73" s="3" t="s">
        <v>99</v>
      </c>
      <c r="J73" s="3" t="s">
        <v>57</v>
      </c>
      <c r="K73" s="4">
        <v>1321</v>
      </c>
      <c r="L73" s="4" t="s">
        <v>280</v>
      </c>
      <c r="M73" t="s">
        <v>281</v>
      </c>
      <c r="N73" s="15" t="s">
        <v>32</v>
      </c>
      <c r="O73" s="2" t="s">
        <v>19</v>
      </c>
      <c r="P73" s="2" t="s">
        <v>11</v>
      </c>
      <c r="Q73" s="15" t="s">
        <v>176</v>
      </c>
    </row>
    <row r="74" spans="1:16" ht="12.75">
      <c r="A74">
        <v>72</v>
      </c>
      <c r="B74" t="s">
        <v>42</v>
      </c>
      <c r="C74" s="2">
        <v>1796</v>
      </c>
      <c r="D74" s="12">
        <v>200</v>
      </c>
      <c r="E74" s="2">
        <v>15</v>
      </c>
      <c r="F74" s="2">
        <v>20</v>
      </c>
      <c r="G74" s="16">
        <v>300</v>
      </c>
      <c r="H74" s="3">
        <v>2</v>
      </c>
      <c r="I74" s="3" t="s">
        <v>57</v>
      </c>
      <c r="J74" s="3" t="s">
        <v>57</v>
      </c>
      <c r="K74" s="4">
        <v>15</v>
      </c>
      <c r="L74" s="4" t="s">
        <v>177</v>
      </c>
      <c r="M74" t="s">
        <v>282</v>
      </c>
      <c r="N74" s="15" t="s">
        <v>43</v>
      </c>
      <c r="O74" s="2" t="s">
        <v>10</v>
      </c>
      <c r="P74" s="2" t="s">
        <v>11</v>
      </c>
    </row>
    <row r="75" spans="1:17" ht="12.75">
      <c r="A75">
        <v>73</v>
      </c>
      <c r="B75" t="s">
        <v>42</v>
      </c>
      <c r="C75" s="2">
        <v>1803</v>
      </c>
      <c r="D75" s="12">
        <v>300</v>
      </c>
      <c r="E75" s="2">
        <v>17</v>
      </c>
      <c r="F75" s="2">
        <v>23</v>
      </c>
      <c r="G75" s="16">
        <v>391</v>
      </c>
      <c r="H75" s="3">
        <v>1</v>
      </c>
      <c r="I75" s="3" t="s">
        <v>57</v>
      </c>
      <c r="J75" s="3" t="s">
        <v>57</v>
      </c>
      <c r="K75" s="4">
        <v>2944</v>
      </c>
      <c r="L75" s="4" t="s">
        <v>283</v>
      </c>
      <c r="M75" t="s">
        <v>284</v>
      </c>
      <c r="N75" s="15" t="s">
        <v>27</v>
      </c>
      <c r="O75" s="2" t="s">
        <v>10</v>
      </c>
      <c r="P75" s="2" t="s">
        <v>16</v>
      </c>
      <c r="Q75" s="15" t="s">
        <v>182</v>
      </c>
    </row>
    <row r="76" spans="1:17" ht="12.75">
      <c r="A76">
        <v>74</v>
      </c>
      <c r="B76" t="s">
        <v>42</v>
      </c>
      <c r="C76" s="2">
        <v>1803</v>
      </c>
      <c r="D76" s="12">
        <v>1000</v>
      </c>
      <c r="E76" s="2">
        <v>20</v>
      </c>
      <c r="F76" s="2">
        <v>40</v>
      </c>
      <c r="G76" s="16">
        <v>800</v>
      </c>
      <c r="H76" s="3">
        <v>1</v>
      </c>
      <c r="I76" s="3" t="s">
        <v>57</v>
      </c>
      <c r="J76" s="3" t="s">
        <v>57</v>
      </c>
      <c r="K76" s="4">
        <v>2954</v>
      </c>
      <c r="L76" s="4" t="s">
        <v>285</v>
      </c>
      <c r="M76" t="s">
        <v>286</v>
      </c>
      <c r="N76" s="15" t="s">
        <v>27</v>
      </c>
      <c r="O76" s="2" t="s">
        <v>10</v>
      </c>
      <c r="P76" s="2" t="s">
        <v>16</v>
      </c>
      <c r="Q76" s="15" t="s">
        <v>179</v>
      </c>
    </row>
    <row r="77" spans="1:17" ht="12.75">
      <c r="A77">
        <v>75</v>
      </c>
      <c r="B77" t="s">
        <v>42</v>
      </c>
      <c r="C77" s="2">
        <v>1803</v>
      </c>
      <c r="D77" s="12">
        <v>1000</v>
      </c>
      <c r="E77" s="2" t="s">
        <v>53</v>
      </c>
      <c r="F77" s="2">
        <v>40</v>
      </c>
      <c r="G77" s="16">
        <v>800</v>
      </c>
      <c r="H77" s="3">
        <v>1</v>
      </c>
      <c r="I77" s="3" t="s">
        <v>57</v>
      </c>
      <c r="J77" s="3" t="s">
        <v>57</v>
      </c>
      <c r="K77" s="4">
        <v>2954</v>
      </c>
      <c r="L77" s="4" t="s">
        <v>210</v>
      </c>
      <c r="M77" t="s">
        <v>211</v>
      </c>
      <c r="N77" s="15" t="s">
        <v>27</v>
      </c>
      <c r="O77" s="2" t="s">
        <v>10</v>
      </c>
      <c r="P77" s="2" t="s">
        <v>16</v>
      </c>
      <c r="Q77" s="15" t="s">
        <v>180</v>
      </c>
    </row>
    <row r="78" spans="1:17" ht="12.75">
      <c r="A78">
        <v>76</v>
      </c>
      <c r="B78" t="s">
        <v>42</v>
      </c>
      <c r="C78" s="2">
        <v>1805</v>
      </c>
      <c r="D78" s="12">
        <v>300</v>
      </c>
      <c r="E78" s="2">
        <v>15</v>
      </c>
      <c r="F78" s="2">
        <v>30</v>
      </c>
      <c r="G78" s="16">
        <v>450</v>
      </c>
      <c r="H78" s="3">
        <v>1</v>
      </c>
      <c r="I78" s="3" t="s">
        <v>57</v>
      </c>
      <c r="J78" s="3" t="s">
        <v>57</v>
      </c>
      <c r="K78" s="4">
        <v>3697</v>
      </c>
      <c r="L78" s="4" t="s">
        <v>287</v>
      </c>
      <c r="M78" s="20" t="s">
        <v>288</v>
      </c>
      <c r="N78" s="15" t="s">
        <v>27</v>
      </c>
      <c r="O78" s="2" t="s">
        <v>10</v>
      </c>
      <c r="P78" s="2" t="s">
        <v>16</v>
      </c>
      <c r="Q78" s="15" t="s">
        <v>181</v>
      </c>
    </row>
    <row r="79" spans="1:16" ht="12.75">
      <c r="A79">
        <v>77</v>
      </c>
      <c r="B79" t="s">
        <v>55</v>
      </c>
      <c r="C79" s="2">
        <v>1805</v>
      </c>
      <c r="D79" s="10">
        <v>900</v>
      </c>
      <c r="E79" s="2">
        <v>28</v>
      </c>
      <c r="F79" s="2">
        <v>40</v>
      </c>
      <c r="G79" s="14">
        <f>28*40</f>
        <v>1120</v>
      </c>
      <c r="H79" s="3">
        <v>1</v>
      </c>
      <c r="I79" s="2" t="s">
        <v>56</v>
      </c>
      <c r="J79" s="2" t="s">
        <v>57</v>
      </c>
      <c r="K79" s="4">
        <v>4992</v>
      </c>
      <c r="L79" s="4" t="s">
        <v>289</v>
      </c>
      <c r="M79" t="s">
        <v>290</v>
      </c>
      <c r="N79" s="15" t="s">
        <v>59</v>
      </c>
      <c r="O79" s="2" t="s">
        <v>19</v>
      </c>
      <c r="P79" s="2" t="s">
        <v>16</v>
      </c>
    </row>
    <row r="80" spans="1:17" ht="12.75">
      <c r="A80">
        <v>78</v>
      </c>
      <c r="B80" t="s">
        <v>55</v>
      </c>
      <c r="C80" s="2">
        <v>1812</v>
      </c>
      <c r="D80" s="10">
        <v>600</v>
      </c>
      <c r="E80" s="2">
        <v>22</v>
      </c>
      <c r="F80" s="2">
        <v>32</v>
      </c>
      <c r="G80" s="14">
        <f>22*32</f>
        <v>704</v>
      </c>
      <c r="H80" s="3">
        <v>1</v>
      </c>
      <c r="I80" s="2" t="s">
        <v>56</v>
      </c>
      <c r="J80" s="2" t="s">
        <v>57</v>
      </c>
      <c r="K80" s="4">
        <v>6780</v>
      </c>
      <c r="L80" s="4" t="s">
        <v>291</v>
      </c>
      <c r="M80" t="s">
        <v>292</v>
      </c>
      <c r="N80" s="15" t="s">
        <v>60</v>
      </c>
      <c r="O80" s="2" t="s">
        <v>13</v>
      </c>
      <c r="P80" s="2" t="s">
        <v>11</v>
      </c>
      <c r="Q80" s="15" t="s">
        <v>61</v>
      </c>
    </row>
    <row r="81" spans="1:16" ht="12.75">
      <c r="A81">
        <v>79</v>
      </c>
      <c r="B81" t="s">
        <v>55</v>
      </c>
      <c r="C81" s="2">
        <v>1818</v>
      </c>
      <c r="D81" s="10">
        <v>150</v>
      </c>
      <c r="E81" s="2" t="s">
        <v>40</v>
      </c>
      <c r="F81" s="2" t="s">
        <v>40</v>
      </c>
      <c r="H81" s="3">
        <v>1</v>
      </c>
      <c r="I81" s="2" t="s">
        <v>57</v>
      </c>
      <c r="J81" s="2" t="s">
        <v>57</v>
      </c>
      <c r="K81" s="4">
        <v>7948</v>
      </c>
      <c r="L81" s="4" t="s">
        <v>293</v>
      </c>
      <c r="M81" t="s">
        <v>294</v>
      </c>
      <c r="N81" s="15" t="s">
        <v>9</v>
      </c>
      <c r="O81" s="2" t="s">
        <v>10</v>
      </c>
      <c r="P81" s="2" t="s">
        <v>11</v>
      </c>
    </row>
    <row r="82" spans="1:17" ht="12.75">
      <c r="A82">
        <v>80</v>
      </c>
      <c r="B82" t="s">
        <v>55</v>
      </c>
      <c r="C82" s="2">
        <v>1855</v>
      </c>
      <c r="D82" s="10">
        <v>1000</v>
      </c>
      <c r="E82" s="2">
        <v>19</v>
      </c>
      <c r="F82" s="2">
        <v>32</v>
      </c>
      <c r="G82" s="14">
        <f>19*32</f>
        <v>608</v>
      </c>
      <c r="H82" s="3">
        <v>2</v>
      </c>
      <c r="I82" s="2" t="s">
        <v>56</v>
      </c>
      <c r="J82" s="2" t="s">
        <v>57</v>
      </c>
      <c r="K82" s="4">
        <v>9198</v>
      </c>
      <c r="L82" s="4" t="s">
        <v>304</v>
      </c>
      <c r="M82" s="13" t="s">
        <v>220</v>
      </c>
      <c r="N82" s="15" t="s">
        <v>65</v>
      </c>
      <c r="O82" s="2" t="s">
        <v>13</v>
      </c>
      <c r="P82" s="2" t="s">
        <v>11</v>
      </c>
      <c r="Q82" s="15" t="s">
        <v>122</v>
      </c>
    </row>
    <row r="83" spans="1:16" ht="12.75">
      <c r="A83">
        <v>81</v>
      </c>
      <c r="B83" t="s">
        <v>55</v>
      </c>
      <c r="C83" s="2">
        <v>1805</v>
      </c>
      <c r="D83" s="10">
        <v>1200</v>
      </c>
      <c r="E83" s="2">
        <v>16</v>
      </c>
      <c r="F83" s="2">
        <v>28</v>
      </c>
      <c r="G83" s="14">
        <f>16*28</f>
        <v>448</v>
      </c>
      <c r="H83" s="3">
        <v>2</v>
      </c>
      <c r="I83" s="2" t="s">
        <v>57</v>
      </c>
      <c r="J83" s="2" t="s">
        <v>57</v>
      </c>
      <c r="K83" s="4">
        <v>9894</v>
      </c>
      <c r="L83" s="4" t="s">
        <v>295</v>
      </c>
      <c r="M83" t="s">
        <v>296</v>
      </c>
      <c r="N83" s="15" t="s">
        <v>36</v>
      </c>
      <c r="O83" s="2" t="s">
        <v>10</v>
      </c>
      <c r="P83" s="2" t="s">
        <v>11</v>
      </c>
    </row>
    <row r="84" spans="1:16" ht="12.75">
      <c r="A84">
        <v>82</v>
      </c>
      <c r="B84" t="s">
        <v>55</v>
      </c>
      <c r="C84" s="2">
        <v>1815</v>
      </c>
      <c r="D84" s="10">
        <v>1250</v>
      </c>
      <c r="E84" s="2">
        <v>28</v>
      </c>
      <c r="F84" s="2">
        <v>30</v>
      </c>
      <c r="G84" s="14">
        <f>28*30</f>
        <v>840</v>
      </c>
      <c r="H84" s="3">
        <v>2</v>
      </c>
      <c r="I84" s="2" t="s">
        <v>57</v>
      </c>
      <c r="J84" s="2" t="s">
        <v>57</v>
      </c>
      <c r="K84" s="9">
        <v>11012</v>
      </c>
      <c r="L84" s="4" t="s">
        <v>297</v>
      </c>
      <c r="M84" s="13" t="s">
        <v>298</v>
      </c>
      <c r="N84" s="13" t="s">
        <v>36</v>
      </c>
      <c r="O84" s="2" t="s">
        <v>10</v>
      </c>
      <c r="P84" s="2" t="s">
        <v>11</v>
      </c>
    </row>
    <row r="85" spans="1:16" ht="12.75">
      <c r="A85">
        <v>83</v>
      </c>
      <c r="B85" t="s">
        <v>55</v>
      </c>
      <c r="C85" s="2">
        <v>1816</v>
      </c>
      <c r="D85" s="10">
        <v>150</v>
      </c>
      <c r="E85" s="2">
        <v>12</v>
      </c>
      <c r="F85" s="2">
        <v>20</v>
      </c>
      <c r="G85" s="14">
        <f>12*20</f>
        <v>240</v>
      </c>
      <c r="H85" s="3">
        <v>1</v>
      </c>
      <c r="I85" s="2" t="s">
        <v>57</v>
      </c>
      <c r="J85" s="2" t="s">
        <v>57</v>
      </c>
      <c r="K85" s="9">
        <v>11466</v>
      </c>
      <c r="L85" s="4" t="s">
        <v>246</v>
      </c>
      <c r="M85" s="13" t="s">
        <v>220</v>
      </c>
      <c r="N85" s="13" t="s">
        <v>9</v>
      </c>
      <c r="O85" s="2" t="s">
        <v>10</v>
      </c>
      <c r="P85" s="2" t="s">
        <v>11</v>
      </c>
    </row>
    <row r="86" spans="1:16" ht="12.75">
      <c r="A86">
        <v>84</v>
      </c>
      <c r="B86" t="s">
        <v>55</v>
      </c>
      <c r="C86" s="2">
        <v>1818</v>
      </c>
      <c r="D86" s="10">
        <v>1250</v>
      </c>
      <c r="E86" s="2">
        <v>16</v>
      </c>
      <c r="F86" s="2">
        <v>36</v>
      </c>
      <c r="G86" s="14">
        <f>16*36</f>
        <v>576</v>
      </c>
      <c r="H86" s="3">
        <v>2</v>
      </c>
      <c r="I86" s="2" t="s">
        <v>56</v>
      </c>
      <c r="J86" s="2" t="s">
        <v>57</v>
      </c>
      <c r="K86" s="9">
        <v>11926</v>
      </c>
      <c r="L86" s="4" t="s">
        <v>280</v>
      </c>
      <c r="M86" s="13" t="s">
        <v>299</v>
      </c>
      <c r="N86" s="13" t="s">
        <v>9</v>
      </c>
      <c r="O86" s="2" t="s">
        <v>10</v>
      </c>
      <c r="P86" s="2" t="s">
        <v>11</v>
      </c>
    </row>
    <row r="87" spans="1:16" ht="12.75">
      <c r="A87">
        <v>85</v>
      </c>
      <c r="B87" t="s">
        <v>55</v>
      </c>
      <c r="C87" s="2">
        <v>1818</v>
      </c>
      <c r="D87" s="10">
        <v>250</v>
      </c>
      <c r="E87" s="2">
        <v>16</v>
      </c>
      <c r="F87" s="2">
        <v>40</v>
      </c>
      <c r="G87" s="14">
        <f>16*40</f>
        <v>640</v>
      </c>
      <c r="H87" s="3">
        <v>1</v>
      </c>
      <c r="I87" s="2" t="s">
        <v>57</v>
      </c>
      <c r="J87" s="2" t="s">
        <v>57</v>
      </c>
      <c r="K87" s="9">
        <v>12006</v>
      </c>
      <c r="L87" s="4" t="s">
        <v>246</v>
      </c>
      <c r="M87" s="13" t="s">
        <v>300</v>
      </c>
      <c r="N87" s="13" t="s">
        <v>36</v>
      </c>
      <c r="O87" s="2" t="s">
        <v>10</v>
      </c>
      <c r="P87" s="2" t="s">
        <v>11</v>
      </c>
    </row>
    <row r="88" spans="1:17" ht="12.75">
      <c r="A88">
        <v>86</v>
      </c>
      <c r="B88" t="s">
        <v>55</v>
      </c>
      <c r="C88" s="2">
        <v>1822</v>
      </c>
      <c r="D88" s="10">
        <v>100</v>
      </c>
      <c r="E88" s="2">
        <v>10</v>
      </c>
      <c r="F88" s="2">
        <v>12</v>
      </c>
      <c r="G88" s="14">
        <v>120</v>
      </c>
      <c r="H88" s="3">
        <v>1</v>
      </c>
      <c r="I88" s="2" t="s">
        <v>57</v>
      </c>
      <c r="J88" s="2" t="s">
        <v>57</v>
      </c>
      <c r="K88" s="9">
        <v>13858</v>
      </c>
      <c r="L88" s="4" t="s">
        <v>246</v>
      </c>
      <c r="M88" s="13" t="s">
        <v>301</v>
      </c>
      <c r="N88" s="13" t="s">
        <v>9</v>
      </c>
      <c r="O88" s="2" t="s">
        <v>10</v>
      </c>
      <c r="P88" s="2" t="s">
        <v>11</v>
      </c>
      <c r="Q88" s="15" t="s">
        <v>72</v>
      </c>
    </row>
    <row r="89" spans="1:17" ht="12.75">
      <c r="A89">
        <v>87</v>
      </c>
      <c r="B89" t="s">
        <v>55</v>
      </c>
      <c r="C89" s="2">
        <v>1822</v>
      </c>
      <c r="D89" s="10">
        <v>100</v>
      </c>
      <c r="E89" s="2">
        <v>14</v>
      </c>
      <c r="F89" s="2">
        <v>20</v>
      </c>
      <c r="G89" s="14">
        <f>14*20</f>
        <v>280</v>
      </c>
      <c r="H89" s="3">
        <v>1</v>
      </c>
      <c r="I89" s="2" t="s">
        <v>57</v>
      </c>
      <c r="J89" s="2" t="s">
        <v>57</v>
      </c>
      <c r="K89" s="9">
        <v>14501</v>
      </c>
      <c r="L89" s="4" t="s">
        <v>246</v>
      </c>
      <c r="M89" s="13" t="s">
        <v>302</v>
      </c>
      <c r="N89" s="13" t="s">
        <v>39</v>
      </c>
      <c r="O89" s="2" t="s">
        <v>10</v>
      </c>
      <c r="P89" s="2" t="s">
        <v>11</v>
      </c>
      <c r="Q89" s="15" t="s">
        <v>70</v>
      </c>
    </row>
    <row r="90" spans="1:17" ht="12.75">
      <c r="A90">
        <v>88</v>
      </c>
      <c r="B90" t="s">
        <v>55</v>
      </c>
      <c r="C90" s="2">
        <v>1822</v>
      </c>
      <c r="D90" s="10">
        <v>150</v>
      </c>
      <c r="E90" s="2">
        <v>12</v>
      </c>
      <c r="F90" s="2">
        <v>20</v>
      </c>
      <c r="G90" s="14">
        <f>12*20</f>
        <v>240</v>
      </c>
      <c r="H90" s="3">
        <v>1</v>
      </c>
      <c r="I90" s="2" t="s">
        <v>57</v>
      </c>
      <c r="J90" s="2" t="s">
        <v>57</v>
      </c>
      <c r="K90" s="9">
        <v>14713</v>
      </c>
      <c r="L90" s="4" t="s">
        <v>304</v>
      </c>
      <c r="M90" s="13" t="s">
        <v>220</v>
      </c>
      <c r="N90" s="13" t="s">
        <v>9</v>
      </c>
      <c r="O90" s="2" t="s">
        <v>10</v>
      </c>
      <c r="P90" s="2" t="s">
        <v>11</v>
      </c>
      <c r="Q90" s="15" t="s">
        <v>74</v>
      </c>
    </row>
    <row r="91" spans="1:17" ht="12.75">
      <c r="A91">
        <v>89</v>
      </c>
      <c r="B91" t="s">
        <v>55</v>
      </c>
      <c r="C91" s="2">
        <v>1839</v>
      </c>
      <c r="D91" s="10">
        <v>350</v>
      </c>
      <c r="E91" s="2">
        <v>18</v>
      </c>
      <c r="F91" s="2">
        <v>34</v>
      </c>
      <c r="G91" s="14">
        <f>18*34</f>
        <v>612</v>
      </c>
      <c r="H91" s="3">
        <v>1</v>
      </c>
      <c r="I91" s="2" t="s">
        <v>56</v>
      </c>
      <c r="J91" s="2" t="s">
        <v>57</v>
      </c>
      <c r="K91" s="9">
        <v>18156</v>
      </c>
      <c r="L91" s="4" t="s">
        <v>303</v>
      </c>
      <c r="M91" s="13" t="s">
        <v>77</v>
      </c>
      <c r="N91" s="13" t="s">
        <v>78</v>
      </c>
      <c r="O91" s="2" t="s">
        <v>46</v>
      </c>
      <c r="P91" s="2" t="s">
        <v>11</v>
      </c>
      <c r="Q91" s="15" t="s">
        <v>95</v>
      </c>
    </row>
    <row r="92" spans="1:17" ht="12.75">
      <c r="A92">
        <v>90</v>
      </c>
      <c r="B92" t="s">
        <v>55</v>
      </c>
      <c r="C92" s="2">
        <v>1837</v>
      </c>
      <c r="D92" s="10">
        <v>500</v>
      </c>
      <c r="E92" s="2">
        <v>16</v>
      </c>
      <c r="F92" s="2">
        <v>25</v>
      </c>
      <c r="G92" s="14">
        <f>16*25</f>
        <v>400</v>
      </c>
      <c r="H92" s="3">
        <v>1</v>
      </c>
      <c r="I92" s="2" t="s">
        <v>57</v>
      </c>
      <c r="J92" s="2" t="s">
        <v>57</v>
      </c>
      <c r="K92" s="9">
        <v>19275</v>
      </c>
      <c r="L92" s="4" t="s">
        <v>304</v>
      </c>
      <c r="M92" s="13" t="s">
        <v>305</v>
      </c>
      <c r="N92" s="13" t="s">
        <v>9</v>
      </c>
      <c r="O92" s="2" t="s">
        <v>10</v>
      </c>
      <c r="P92" s="2" t="s">
        <v>11</v>
      </c>
      <c r="Q92" s="15" t="s">
        <v>86</v>
      </c>
    </row>
    <row r="93" spans="1:16" ht="12.75">
      <c r="A93">
        <v>91</v>
      </c>
      <c r="B93" t="s">
        <v>55</v>
      </c>
      <c r="C93" s="2">
        <v>1837</v>
      </c>
      <c r="D93" s="10">
        <v>800</v>
      </c>
      <c r="E93" s="2">
        <v>22</v>
      </c>
      <c r="F93" s="2">
        <v>44</v>
      </c>
      <c r="G93" s="14">
        <f>22*44</f>
        <v>968</v>
      </c>
      <c r="H93" s="3">
        <v>2</v>
      </c>
      <c r="I93" s="2" t="s">
        <v>81</v>
      </c>
      <c r="J93" s="2" t="s">
        <v>57</v>
      </c>
      <c r="K93" s="9">
        <v>19793</v>
      </c>
      <c r="L93" s="4" t="s">
        <v>246</v>
      </c>
      <c r="M93" s="13" t="s">
        <v>82</v>
      </c>
      <c r="N93" s="13" t="s">
        <v>39</v>
      </c>
      <c r="O93" s="2" t="s">
        <v>10</v>
      </c>
      <c r="P93" s="2" t="s">
        <v>11</v>
      </c>
    </row>
    <row r="94" spans="1:17" ht="12.75">
      <c r="A94">
        <v>92</v>
      </c>
      <c r="B94" t="s">
        <v>55</v>
      </c>
      <c r="C94" s="2">
        <v>1844</v>
      </c>
      <c r="D94" s="10">
        <v>150</v>
      </c>
      <c r="E94" s="2" t="s">
        <v>40</v>
      </c>
      <c r="F94" s="2" t="s">
        <v>40</v>
      </c>
      <c r="H94" s="3">
        <v>1</v>
      </c>
      <c r="I94" s="2" t="s">
        <v>57</v>
      </c>
      <c r="J94" s="2" t="s">
        <v>57</v>
      </c>
      <c r="K94" s="9">
        <v>22833</v>
      </c>
      <c r="L94" s="4" t="s">
        <v>304</v>
      </c>
      <c r="M94" s="13" t="s">
        <v>356</v>
      </c>
      <c r="N94" s="13" t="s">
        <v>9</v>
      </c>
      <c r="O94" s="2" t="s">
        <v>10</v>
      </c>
      <c r="P94" s="2" t="s">
        <v>11</v>
      </c>
      <c r="Q94" s="15" t="s">
        <v>89</v>
      </c>
    </row>
    <row r="95" spans="1:17" ht="12.75">
      <c r="A95">
        <v>93</v>
      </c>
      <c r="B95" t="s">
        <v>55</v>
      </c>
      <c r="C95" s="2">
        <v>1845</v>
      </c>
      <c r="D95" s="10">
        <v>200</v>
      </c>
      <c r="E95" s="2" t="s">
        <v>40</v>
      </c>
      <c r="F95" s="2" t="s">
        <v>40</v>
      </c>
      <c r="H95" s="3">
        <v>1</v>
      </c>
      <c r="I95" s="2" t="s">
        <v>56</v>
      </c>
      <c r="J95" s="2" t="s">
        <v>57</v>
      </c>
      <c r="K95" s="9">
        <v>23507</v>
      </c>
      <c r="L95" s="4" t="s">
        <v>178</v>
      </c>
      <c r="M95" s="13" t="s">
        <v>306</v>
      </c>
      <c r="N95" s="13" t="s">
        <v>65</v>
      </c>
      <c r="O95" s="2" t="s">
        <v>13</v>
      </c>
      <c r="P95" s="2" t="s">
        <v>11</v>
      </c>
      <c r="Q95" s="15" t="s">
        <v>106</v>
      </c>
    </row>
    <row r="96" spans="1:17" ht="12.75">
      <c r="A96">
        <v>94</v>
      </c>
      <c r="B96" t="s">
        <v>55</v>
      </c>
      <c r="C96" s="2">
        <v>1846</v>
      </c>
      <c r="D96" s="10">
        <v>50</v>
      </c>
      <c r="E96" s="2">
        <v>20</v>
      </c>
      <c r="F96" s="2">
        <v>32</v>
      </c>
      <c r="G96" s="14">
        <f>20*32</f>
        <v>640</v>
      </c>
      <c r="H96" s="3">
        <v>1</v>
      </c>
      <c r="I96" s="2" t="s">
        <v>57</v>
      </c>
      <c r="J96" s="2" t="s">
        <v>57</v>
      </c>
      <c r="K96" s="9">
        <v>23877</v>
      </c>
      <c r="L96" s="4" t="s">
        <v>353</v>
      </c>
      <c r="M96" s="13" t="s">
        <v>307</v>
      </c>
      <c r="N96" s="13" t="s">
        <v>91</v>
      </c>
      <c r="O96" s="2" t="s">
        <v>19</v>
      </c>
      <c r="P96" s="2" t="s">
        <v>11</v>
      </c>
      <c r="Q96" s="15" t="s">
        <v>90</v>
      </c>
    </row>
    <row r="97" spans="1:17" ht="12.75">
      <c r="A97">
        <v>95</v>
      </c>
      <c r="B97" t="s">
        <v>55</v>
      </c>
      <c r="C97" s="2">
        <v>1851</v>
      </c>
      <c r="D97" s="10">
        <v>150</v>
      </c>
      <c r="E97" s="2">
        <v>12</v>
      </c>
      <c r="F97" s="2">
        <v>14</v>
      </c>
      <c r="G97" s="14">
        <f>12*14</f>
        <v>168</v>
      </c>
      <c r="H97" s="3">
        <v>1</v>
      </c>
      <c r="I97" s="2" t="s">
        <v>56</v>
      </c>
      <c r="J97" s="2" t="s">
        <v>57</v>
      </c>
      <c r="K97" s="9">
        <v>25046</v>
      </c>
      <c r="L97" s="4" t="s">
        <v>194</v>
      </c>
      <c r="M97" s="13" t="s">
        <v>308</v>
      </c>
      <c r="N97" s="13" t="s">
        <v>9</v>
      </c>
      <c r="O97" s="2" t="s">
        <v>10</v>
      </c>
      <c r="P97" s="2" t="s">
        <v>11</v>
      </c>
      <c r="Q97" s="15" t="s">
        <v>109</v>
      </c>
    </row>
    <row r="98" spans="1:17" ht="12.75">
      <c r="A98">
        <v>96</v>
      </c>
      <c r="B98" t="s">
        <v>55</v>
      </c>
      <c r="C98" s="2">
        <v>1851</v>
      </c>
      <c r="D98" s="10">
        <v>350</v>
      </c>
      <c r="E98" s="2">
        <v>16</v>
      </c>
      <c r="F98" s="2">
        <v>25</v>
      </c>
      <c r="G98" s="14">
        <f>16*25</f>
        <v>400</v>
      </c>
      <c r="H98" s="3">
        <v>1</v>
      </c>
      <c r="I98" s="2" t="s">
        <v>57</v>
      </c>
      <c r="J98" s="2" t="s">
        <v>57</v>
      </c>
      <c r="K98" s="9">
        <v>25676</v>
      </c>
      <c r="L98" s="4" t="s">
        <v>246</v>
      </c>
      <c r="M98" s="13" t="s">
        <v>309</v>
      </c>
      <c r="N98" s="13" t="s">
        <v>9</v>
      </c>
      <c r="O98" s="2" t="s">
        <v>10</v>
      </c>
      <c r="P98" s="2" t="s">
        <v>11</v>
      </c>
      <c r="Q98" s="15" t="s">
        <v>102</v>
      </c>
    </row>
    <row r="99" spans="1:17" ht="12.75">
      <c r="A99">
        <v>97</v>
      </c>
      <c r="B99" t="s">
        <v>55</v>
      </c>
      <c r="C99" s="2">
        <v>1851</v>
      </c>
      <c r="D99" s="10">
        <v>225</v>
      </c>
      <c r="E99" s="2">
        <v>12</v>
      </c>
      <c r="F99" s="2">
        <v>14</v>
      </c>
      <c r="G99" s="14">
        <f>12*14</f>
        <v>168</v>
      </c>
      <c r="H99" s="3">
        <v>2</v>
      </c>
      <c r="I99" s="2" t="s">
        <v>56</v>
      </c>
      <c r="J99" s="2" t="s">
        <v>57</v>
      </c>
      <c r="K99" s="9">
        <v>25834</v>
      </c>
      <c r="L99" s="4" t="s">
        <v>280</v>
      </c>
      <c r="M99" s="13" t="s">
        <v>220</v>
      </c>
      <c r="N99" s="13" t="s">
        <v>9</v>
      </c>
      <c r="O99" s="2" t="s">
        <v>10</v>
      </c>
      <c r="P99" s="2" t="s">
        <v>11</v>
      </c>
      <c r="Q99" s="15" t="s">
        <v>124</v>
      </c>
    </row>
    <row r="100" spans="1:16" ht="12.75">
      <c r="A100">
        <v>98</v>
      </c>
      <c r="B100" t="s">
        <v>55</v>
      </c>
      <c r="C100" s="2">
        <v>1851</v>
      </c>
      <c r="D100" s="10">
        <v>150</v>
      </c>
      <c r="E100" s="2">
        <v>12</v>
      </c>
      <c r="F100" s="2">
        <v>16</v>
      </c>
      <c r="G100" s="14">
        <f>12*16</f>
        <v>192</v>
      </c>
      <c r="H100" s="3">
        <v>1</v>
      </c>
      <c r="I100" s="2" t="s">
        <v>57</v>
      </c>
      <c r="J100" s="2" t="s">
        <v>57</v>
      </c>
      <c r="K100" s="9">
        <v>26124</v>
      </c>
      <c r="L100" s="4" t="s">
        <v>304</v>
      </c>
      <c r="M100" s="13" t="s">
        <v>354</v>
      </c>
      <c r="N100" s="13" t="s">
        <v>9</v>
      </c>
      <c r="O100" s="2" t="s">
        <v>10</v>
      </c>
      <c r="P100" s="2" t="s">
        <v>11</v>
      </c>
    </row>
    <row r="101" spans="1:17" ht="12.75">
      <c r="A101">
        <v>99</v>
      </c>
      <c r="B101" t="s">
        <v>55</v>
      </c>
      <c r="C101" s="2">
        <v>1851</v>
      </c>
      <c r="D101" s="10">
        <v>200</v>
      </c>
      <c r="E101" s="2">
        <v>12</v>
      </c>
      <c r="F101" s="2">
        <v>15</v>
      </c>
      <c r="G101" s="14">
        <f>12*15</f>
        <v>180</v>
      </c>
      <c r="H101" s="3">
        <v>1</v>
      </c>
      <c r="I101" s="2" t="s">
        <v>56</v>
      </c>
      <c r="J101" s="2" t="s">
        <v>57</v>
      </c>
      <c r="K101" s="9">
        <v>26127</v>
      </c>
      <c r="L101" s="4" t="s">
        <v>304</v>
      </c>
      <c r="M101" s="13" t="s">
        <v>355</v>
      </c>
      <c r="N101" s="13" t="s">
        <v>9</v>
      </c>
      <c r="O101" s="2" t="s">
        <v>10</v>
      </c>
      <c r="P101" s="2" t="s">
        <v>11</v>
      </c>
      <c r="Q101" s="15" t="s">
        <v>118</v>
      </c>
    </row>
    <row r="102" spans="1:17" ht="12.75">
      <c r="A102">
        <v>100</v>
      </c>
      <c r="B102" t="s">
        <v>55</v>
      </c>
      <c r="C102" s="2">
        <v>1852</v>
      </c>
      <c r="D102" s="10">
        <v>200</v>
      </c>
      <c r="E102" s="2" t="s">
        <v>40</v>
      </c>
      <c r="F102" s="2" t="s">
        <v>40</v>
      </c>
      <c r="H102" s="3">
        <v>1</v>
      </c>
      <c r="I102" s="2" t="s">
        <v>56</v>
      </c>
      <c r="J102" s="2" t="s">
        <v>57</v>
      </c>
      <c r="K102" s="9">
        <v>26818</v>
      </c>
      <c r="L102" s="4" t="s">
        <v>350</v>
      </c>
      <c r="M102" s="13" t="s">
        <v>310</v>
      </c>
      <c r="N102" s="13" t="s">
        <v>65</v>
      </c>
      <c r="O102" s="2" t="s">
        <v>13</v>
      </c>
      <c r="P102" s="2" t="s">
        <v>11</v>
      </c>
      <c r="Q102" s="15" t="s">
        <v>105</v>
      </c>
    </row>
    <row r="103" spans="1:16" ht="12.75">
      <c r="A103">
        <v>101</v>
      </c>
      <c r="B103" t="s">
        <v>55</v>
      </c>
      <c r="C103" s="2">
        <v>1854</v>
      </c>
      <c r="D103" s="10">
        <v>250</v>
      </c>
      <c r="E103" s="2">
        <v>16</v>
      </c>
      <c r="F103" s="2">
        <v>18</v>
      </c>
      <c r="G103" s="14">
        <f>16*18</f>
        <v>288</v>
      </c>
      <c r="H103" s="3">
        <v>1</v>
      </c>
      <c r="I103" s="2" t="s">
        <v>56</v>
      </c>
      <c r="J103" s="2" t="s">
        <v>57</v>
      </c>
      <c r="K103" s="9">
        <v>27227</v>
      </c>
      <c r="L103" s="4" t="s">
        <v>304</v>
      </c>
      <c r="M103" s="13" t="s">
        <v>220</v>
      </c>
      <c r="N103" s="13" t="s">
        <v>9</v>
      </c>
      <c r="O103" s="2" t="s">
        <v>10</v>
      </c>
      <c r="P103" s="2" t="s">
        <v>11</v>
      </c>
    </row>
    <row r="104" spans="1:16" ht="12.75">
      <c r="A104">
        <v>102</v>
      </c>
      <c r="B104" t="s">
        <v>55</v>
      </c>
      <c r="C104" s="2">
        <v>1857</v>
      </c>
      <c r="D104" s="10">
        <v>100</v>
      </c>
      <c r="E104" s="2">
        <v>16</v>
      </c>
      <c r="F104" s="2">
        <v>20</v>
      </c>
      <c r="G104" s="14">
        <f>16*20</f>
        <v>320</v>
      </c>
      <c r="H104" s="3">
        <v>1.5</v>
      </c>
      <c r="I104" s="2" t="s">
        <v>99</v>
      </c>
      <c r="J104" s="2" t="s">
        <v>57</v>
      </c>
      <c r="K104" s="9">
        <v>28481</v>
      </c>
      <c r="L104" s="4" t="s">
        <v>280</v>
      </c>
      <c r="M104" s="13" t="s">
        <v>220</v>
      </c>
      <c r="N104" s="13" t="s">
        <v>84</v>
      </c>
      <c r="O104" s="2" t="s">
        <v>10</v>
      </c>
      <c r="P104" s="2" t="s">
        <v>11</v>
      </c>
    </row>
    <row r="105" spans="1:16" ht="12.75">
      <c r="A105">
        <v>103</v>
      </c>
      <c r="B105" t="s">
        <v>55</v>
      </c>
      <c r="C105" s="2">
        <v>1858</v>
      </c>
      <c r="D105" s="10">
        <v>200</v>
      </c>
      <c r="E105" s="2">
        <v>16</v>
      </c>
      <c r="F105" s="2">
        <v>18</v>
      </c>
      <c r="G105" s="14">
        <f>16*18</f>
        <v>288</v>
      </c>
      <c r="H105" s="3">
        <v>1</v>
      </c>
      <c r="I105" s="2" t="s">
        <v>99</v>
      </c>
      <c r="J105" s="2" t="s">
        <v>57</v>
      </c>
      <c r="K105" s="9">
        <v>29306</v>
      </c>
      <c r="L105" s="4" t="s">
        <v>311</v>
      </c>
      <c r="M105" s="13" t="s">
        <v>220</v>
      </c>
      <c r="N105" s="13" t="s">
        <v>9</v>
      </c>
      <c r="O105" s="2" t="s">
        <v>10</v>
      </c>
      <c r="P105" s="2" t="s">
        <v>11</v>
      </c>
    </row>
    <row r="106" spans="1:17" ht="12.75">
      <c r="A106">
        <v>104</v>
      </c>
      <c r="B106" t="s">
        <v>55</v>
      </c>
      <c r="C106" s="2">
        <v>1859</v>
      </c>
      <c r="D106" s="10">
        <v>650</v>
      </c>
      <c r="E106" s="2">
        <v>16</v>
      </c>
      <c r="F106" s="2">
        <v>35</v>
      </c>
      <c r="G106" s="14">
        <f>16*35</f>
        <v>560</v>
      </c>
      <c r="H106" s="3">
        <v>1</v>
      </c>
      <c r="I106" s="2" t="s">
        <v>56</v>
      </c>
      <c r="J106" s="2" t="s">
        <v>64</v>
      </c>
      <c r="K106" s="9">
        <v>30391</v>
      </c>
      <c r="L106" s="4" t="s">
        <v>304</v>
      </c>
      <c r="M106" s="13" t="s">
        <v>312</v>
      </c>
      <c r="N106" s="13" t="s">
        <v>120</v>
      </c>
      <c r="O106" s="2" t="s">
        <v>13</v>
      </c>
      <c r="P106" s="2" t="s">
        <v>11</v>
      </c>
      <c r="Q106" s="15" t="s">
        <v>121</v>
      </c>
    </row>
    <row r="107" spans="1:17" ht="12.75">
      <c r="A107">
        <v>105</v>
      </c>
      <c r="B107" t="s">
        <v>55</v>
      </c>
      <c r="C107" s="2">
        <v>1859</v>
      </c>
      <c r="D107" s="10">
        <v>250</v>
      </c>
      <c r="E107" s="2" t="s">
        <v>51</v>
      </c>
      <c r="F107" s="2">
        <v>20</v>
      </c>
      <c r="G107" s="14">
        <f>14*20</f>
        <v>280</v>
      </c>
      <c r="H107" s="3">
        <v>1</v>
      </c>
      <c r="I107" s="2" t="s">
        <v>99</v>
      </c>
      <c r="J107" s="2" t="s">
        <v>57</v>
      </c>
      <c r="K107" s="9">
        <v>30522</v>
      </c>
      <c r="L107" s="4" t="s">
        <v>246</v>
      </c>
      <c r="M107" s="13" t="s">
        <v>313</v>
      </c>
      <c r="N107" s="13" t="s">
        <v>65</v>
      </c>
      <c r="O107" s="2" t="s">
        <v>13</v>
      </c>
      <c r="P107" s="2" t="s">
        <v>11</v>
      </c>
      <c r="Q107" s="15" t="s">
        <v>105</v>
      </c>
    </row>
    <row r="108" spans="1:16" ht="12.75">
      <c r="A108">
        <v>106</v>
      </c>
      <c r="B108" t="s">
        <v>55</v>
      </c>
      <c r="C108" s="2">
        <v>1859</v>
      </c>
      <c r="D108" s="10">
        <v>600</v>
      </c>
      <c r="E108" s="2">
        <v>18.5</v>
      </c>
      <c r="F108" s="2">
        <v>42</v>
      </c>
      <c r="G108" s="14">
        <f>18.5*42</f>
        <v>777</v>
      </c>
      <c r="H108" s="3">
        <v>1.5</v>
      </c>
      <c r="I108" s="2" t="s">
        <v>56</v>
      </c>
      <c r="J108" s="2" t="s">
        <v>57</v>
      </c>
      <c r="K108" s="9">
        <v>30524</v>
      </c>
      <c r="L108" s="4" t="s">
        <v>246</v>
      </c>
      <c r="M108" s="13" t="s">
        <v>314</v>
      </c>
      <c r="N108" s="13" t="s">
        <v>65</v>
      </c>
      <c r="O108" s="2" t="s">
        <v>13</v>
      </c>
      <c r="P108" s="2" t="s">
        <v>11</v>
      </c>
    </row>
    <row r="109" spans="1:17" ht="12.75">
      <c r="A109">
        <v>107</v>
      </c>
      <c r="B109" t="s">
        <v>55</v>
      </c>
      <c r="C109" s="2">
        <v>1860</v>
      </c>
      <c r="D109" s="10">
        <v>200</v>
      </c>
      <c r="E109" s="2" t="s">
        <v>40</v>
      </c>
      <c r="F109" s="2" t="s">
        <v>40</v>
      </c>
      <c r="H109" s="3">
        <v>2</v>
      </c>
      <c r="I109" s="2" t="s">
        <v>56</v>
      </c>
      <c r="J109" s="2" t="s">
        <v>57</v>
      </c>
      <c r="K109" s="9">
        <v>30675</v>
      </c>
      <c r="L109" s="4" t="s">
        <v>76</v>
      </c>
      <c r="M109" s="13" t="s">
        <v>315</v>
      </c>
      <c r="N109" s="13" t="s">
        <v>78</v>
      </c>
      <c r="O109" s="2" t="s">
        <v>46</v>
      </c>
      <c r="P109" s="2" t="s">
        <v>11</v>
      </c>
      <c r="Q109" s="15" t="s">
        <v>123</v>
      </c>
    </row>
    <row r="110" spans="1:17" ht="12.75">
      <c r="A110">
        <v>108</v>
      </c>
      <c r="B110" t="s">
        <v>75</v>
      </c>
      <c r="C110" s="2">
        <v>1837</v>
      </c>
      <c r="D110" s="10">
        <v>750</v>
      </c>
      <c r="E110" s="2">
        <v>20</v>
      </c>
      <c r="F110" s="2">
        <v>30</v>
      </c>
      <c r="G110" s="14">
        <f>20*30</f>
        <v>600</v>
      </c>
      <c r="H110" s="3">
        <v>2</v>
      </c>
      <c r="I110" s="2" t="s">
        <v>56</v>
      </c>
      <c r="J110" s="2" t="s">
        <v>80</v>
      </c>
      <c r="K110" s="9">
        <v>18007</v>
      </c>
      <c r="L110" s="4" t="s">
        <v>280</v>
      </c>
      <c r="M110" s="13" t="s">
        <v>220</v>
      </c>
      <c r="N110" s="13" t="s">
        <v>9</v>
      </c>
      <c r="O110" s="2" t="s">
        <v>10</v>
      </c>
      <c r="P110" s="2" t="s">
        <v>11</v>
      </c>
      <c r="Q110" s="15" t="s">
        <v>88</v>
      </c>
    </row>
    <row r="111" spans="1:17" ht="12.75">
      <c r="A111">
        <v>109</v>
      </c>
      <c r="B111" t="s">
        <v>75</v>
      </c>
      <c r="C111" s="2">
        <v>1836</v>
      </c>
      <c r="D111" s="10">
        <v>700</v>
      </c>
      <c r="E111" s="2">
        <v>12</v>
      </c>
      <c r="F111" s="2">
        <v>32</v>
      </c>
      <c r="G111" s="14">
        <f>12*32</f>
        <v>384</v>
      </c>
      <c r="H111" s="3">
        <v>2</v>
      </c>
      <c r="I111" s="2" t="s">
        <v>56</v>
      </c>
      <c r="J111" s="2" t="s">
        <v>57</v>
      </c>
      <c r="K111" s="9">
        <v>18627</v>
      </c>
      <c r="L111" s="4" t="s">
        <v>304</v>
      </c>
      <c r="M111" s="13" t="s">
        <v>220</v>
      </c>
      <c r="N111" s="13" t="s">
        <v>9</v>
      </c>
      <c r="O111" s="2" t="s">
        <v>10</v>
      </c>
      <c r="P111" s="2" t="s">
        <v>11</v>
      </c>
      <c r="Q111" s="15" t="s">
        <v>87</v>
      </c>
    </row>
    <row r="112" spans="1:16" ht="12.75">
      <c r="A112">
        <v>110</v>
      </c>
      <c r="B112" t="s">
        <v>75</v>
      </c>
      <c r="C112" s="2">
        <v>1847</v>
      </c>
      <c r="D112" s="10">
        <v>300</v>
      </c>
      <c r="E112" s="2">
        <v>14</v>
      </c>
      <c r="F112" s="2">
        <v>16</v>
      </c>
      <c r="G112" s="14">
        <f>14*16</f>
        <v>224</v>
      </c>
      <c r="H112" s="3">
        <v>1</v>
      </c>
      <c r="I112" s="2" t="s">
        <v>56</v>
      </c>
      <c r="J112" s="2" t="s">
        <v>57</v>
      </c>
      <c r="K112" s="9">
        <v>23960</v>
      </c>
      <c r="L112" s="4" t="s">
        <v>246</v>
      </c>
      <c r="M112" s="13" t="s">
        <v>316</v>
      </c>
      <c r="N112" s="13" t="s">
        <v>9</v>
      </c>
      <c r="O112" s="2" t="s">
        <v>10</v>
      </c>
      <c r="P112" s="2" t="s">
        <v>11</v>
      </c>
    </row>
    <row r="113" spans="1:17" ht="12.75">
      <c r="A113">
        <v>111</v>
      </c>
      <c r="B113" t="s">
        <v>75</v>
      </c>
      <c r="C113" s="2">
        <v>1847</v>
      </c>
      <c r="D113" s="10">
        <v>400</v>
      </c>
      <c r="E113" s="2">
        <v>14</v>
      </c>
      <c r="F113" s="2">
        <v>24</v>
      </c>
      <c r="G113" s="14">
        <f>14*24</f>
        <v>336</v>
      </c>
      <c r="H113" s="3">
        <v>2</v>
      </c>
      <c r="I113" s="2" t="s">
        <v>56</v>
      </c>
      <c r="J113" s="2" t="s">
        <v>57</v>
      </c>
      <c r="K113" s="9">
        <v>23960</v>
      </c>
      <c r="L113" s="4" t="s">
        <v>246</v>
      </c>
      <c r="M113" s="13" t="s">
        <v>211</v>
      </c>
      <c r="N113" s="13" t="s">
        <v>9</v>
      </c>
      <c r="O113" s="2" t="s">
        <v>10</v>
      </c>
      <c r="P113" s="2" t="s">
        <v>11</v>
      </c>
      <c r="Q113" s="15" t="s">
        <v>100</v>
      </c>
    </row>
    <row r="114" spans="1:17" ht="12.75">
      <c r="A114">
        <v>112</v>
      </c>
      <c r="B114" t="s">
        <v>75</v>
      </c>
      <c r="C114" s="2">
        <v>1850</v>
      </c>
      <c r="D114" s="10">
        <v>200</v>
      </c>
      <c r="E114" s="2">
        <v>15</v>
      </c>
      <c r="F114" s="2">
        <v>15</v>
      </c>
      <c r="G114" s="14">
        <f>15*15</f>
        <v>225</v>
      </c>
      <c r="H114" s="3">
        <v>1</v>
      </c>
      <c r="I114" s="2" t="s">
        <v>56</v>
      </c>
      <c r="J114" s="2" t="s">
        <v>80</v>
      </c>
      <c r="K114" s="9">
        <v>24744</v>
      </c>
      <c r="L114" s="4" t="s">
        <v>92</v>
      </c>
      <c r="M114" s="13" t="s">
        <v>317</v>
      </c>
      <c r="N114" s="13" t="s">
        <v>93</v>
      </c>
      <c r="O114" s="2" t="s">
        <v>19</v>
      </c>
      <c r="P114" s="2" t="s">
        <v>11</v>
      </c>
      <c r="Q114" s="15" t="s">
        <v>101</v>
      </c>
    </row>
    <row r="115" spans="1:17" ht="12.75">
      <c r="A115">
        <v>113</v>
      </c>
      <c r="B115" t="s">
        <v>75</v>
      </c>
      <c r="C115" s="2">
        <v>1851</v>
      </c>
      <c r="D115" s="10">
        <v>500</v>
      </c>
      <c r="E115" s="2">
        <v>16</v>
      </c>
      <c r="F115" s="2">
        <v>32</v>
      </c>
      <c r="G115" s="14">
        <f>16*32</f>
        <v>512</v>
      </c>
      <c r="H115" s="3">
        <v>2</v>
      </c>
      <c r="I115" s="2" t="s">
        <v>99</v>
      </c>
      <c r="J115" s="2" t="s">
        <v>57</v>
      </c>
      <c r="K115" s="9">
        <v>25259</v>
      </c>
      <c r="L115" s="4" t="s">
        <v>246</v>
      </c>
      <c r="M115" s="13" t="s">
        <v>318</v>
      </c>
      <c r="N115" s="13" t="s">
        <v>9</v>
      </c>
      <c r="O115" s="2" t="s">
        <v>10</v>
      </c>
      <c r="P115" s="2" t="s">
        <v>11</v>
      </c>
      <c r="Q115" s="15" t="s">
        <v>114</v>
      </c>
    </row>
    <row r="116" spans="1:16" ht="12.75">
      <c r="A116">
        <v>114</v>
      </c>
      <c r="B116" t="s">
        <v>75</v>
      </c>
      <c r="C116" s="2">
        <v>1857</v>
      </c>
      <c r="D116" s="10">
        <v>1500</v>
      </c>
      <c r="E116" s="2">
        <v>22</v>
      </c>
      <c r="F116" s="2">
        <v>30</v>
      </c>
      <c r="G116" s="14">
        <f>22*30</f>
        <v>660</v>
      </c>
      <c r="H116" s="3">
        <v>2</v>
      </c>
      <c r="I116" s="2" t="s">
        <v>56</v>
      </c>
      <c r="J116" s="2" t="s">
        <v>64</v>
      </c>
      <c r="K116" s="9">
        <v>27847</v>
      </c>
      <c r="L116" s="4" t="s">
        <v>280</v>
      </c>
      <c r="M116" s="13" t="s">
        <v>220</v>
      </c>
      <c r="N116" s="13" t="s">
        <v>18</v>
      </c>
      <c r="O116" s="2" t="s">
        <v>19</v>
      </c>
      <c r="P116" s="2" t="s">
        <v>11</v>
      </c>
    </row>
    <row r="117" spans="1:17" ht="12.75">
      <c r="A117">
        <v>115</v>
      </c>
      <c r="B117" t="s">
        <v>75</v>
      </c>
      <c r="C117" s="2">
        <v>1857</v>
      </c>
      <c r="D117" s="10">
        <v>150</v>
      </c>
      <c r="E117" s="2">
        <v>12</v>
      </c>
      <c r="F117" s="2">
        <v>16</v>
      </c>
      <c r="G117" s="14">
        <f>12*16</f>
        <v>192</v>
      </c>
      <c r="H117" s="3">
        <v>1</v>
      </c>
      <c r="I117" s="2" t="s">
        <v>57</v>
      </c>
      <c r="J117" s="2" t="s">
        <v>57</v>
      </c>
      <c r="K117" s="9">
        <v>27923</v>
      </c>
      <c r="L117" s="4" t="s">
        <v>319</v>
      </c>
      <c r="M117" s="13" t="s">
        <v>220</v>
      </c>
      <c r="N117" s="13" t="s">
        <v>18</v>
      </c>
      <c r="O117" s="2" t="s">
        <v>19</v>
      </c>
      <c r="P117" s="2" t="s">
        <v>11</v>
      </c>
      <c r="Q117" s="15" t="s">
        <v>110</v>
      </c>
    </row>
    <row r="118" spans="1:16" ht="12.75">
      <c r="A118">
        <v>116</v>
      </c>
      <c r="B118" t="s">
        <v>75</v>
      </c>
      <c r="C118" s="2">
        <v>1858</v>
      </c>
      <c r="D118" s="10">
        <v>250</v>
      </c>
      <c r="E118" s="2" t="s">
        <v>40</v>
      </c>
      <c r="F118" s="2" t="s">
        <v>40</v>
      </c>
      <c r="H118" s="3">
        <v>2</v>
      </c>
      <c r="I118" s="2" t="s">
        <v>56</v>
      </c>
      <c r="J118" s="2" t="s">
        <v>57</v>
      </c>
      <c r="K118" s="9">
        <v>29107</v>
      </c>
      <c r="L118" s="4" t="s">
        <v>320</v>
      </c>
      <c r="M118" s="13" t="s">
        <v>321</v>
      </c>
      <c r="N118" s="13" t="s">
        <v>9</v>
      </c>
      <c r="O118" s="2" t="s">
        <v>10</v>
      </c>
      <c r="P118" s="2" t="s">
        <v>11</v>
      </c>
    </row>
    <row r="119" spans="1:16" ht="12.75">
      <c r="A119">
        <v>117</v>
      </c>
      <c r="B119" t="s">
        <v>75</v>
      </c>
      <c r="C119" s="2">
        <v>1858</v>
      </c>
      <c r="D119" s="10">
        <v>150</v>
      </c>
      <c r="E119" s="2" t="s">
        <v>40</v>
      </c>
      <c r="F119" s="2" t="s">
        <v>40</v>
      </c>
      <c r="H119" s="3">
        <v>1</v>
      </c>
      <c r="I119" s="2" t="s">
        <v>57</v>
      </c>
      <c r="J119" s="2" t="s">
        <v>57</v>
      </c>
      <c r="K119" s="9">
        <v>29176</v>
      </c>
      <c r="L119" s="4" t="s">
        <v>280</v>
      </c>
      <c r="M119" s="13" t="s">
        <v>220</v>
      </c>
      <c r="N119" s="13" t="s">
        <v>9</v>
      </c>
      <c r="O119" s="2" t="s">
        <v>10</v>
      </c>
      <c r="P119" s="2" t="s">
        <v>11</v>
      </c>
    </row>
    <row r="120" spans="1:16" ht="12.75">
      <c r="A120">
        <v>118</v>
      </c>
      <c r="B120" t="s">
        <v>75</v>
      </c>
      <c r="C120" s="2">
        <v>1858</v>
      </c>
      <c r="D120" s="10">
        <v>400</v>
      </c>
      <c r="E120" s="2">
        <v>14</v>
      </c>
      <c r="F120" s="2">
        <v>20</v>
      </c>
      <c r="G120" s="14">
        <f>14*20</f>
        <v>280</v>
      </c>
      <c r="H120" s="3">
        <v>2</v>
      </c>
      <c r="I120" s="2" t="s">
        <v>56</v>
      </c>
      <c r="J120" s="2" t="s">
        <v>117</v>
      </c>
      <c r="K120" s="9">
        <v>29322</v>
      </c>
      <c r="L120" s="4" t="s">
        <v>246</v>
      </c>
      <c r="M120" s="13" t="s">
        <v>220</v>
      </c>
      <c r="N120" s="13" t="s">
        <v>9</v>
      </c>
      <c r="O120" s="2" t="s">
        <v>10</v>
      </c>
      <c r="P120" s="2" t="s">
        <v>11</v>
      </c>
    </row>
    <row r="121" spans="1:16" ht="12.75">
      <c r="A121">
        <v>119</v>
      </c>
      <c r="B121" t="s">
        <v>75</v>
      </c>
      <c r="C121" s="2">
        <v>1858</v>
      </c>
      <c r="D121" s="10">
        <v>300</v>
      </c>
      <c r="E121" s="2">
        <v>14</v>
      </c>
      <c r="F121" s="2">
        <v>18</v>
      </c>
      <c r="G121" s="14">
        <f>14*18</f>
        <v>252</v>
      </c>
      <c r="H121" s="3">
        <v>2</v>
      </c>
      <c r="I121" s="2" t="s">
        <v>56</v>
      </c>
      <c r="J121" s="2" t="s">
        <v>64</v>
      </c>
      <c r="K121" s="9">
        <v>29322</v>
      </c>
      <c r="L121" s="4" t="s">
        <v>68</v>
      </c>
      <c r="M121" s="13" t="s">
        <v>68</v>
      </c>
      <c r="N121" s="13" t="s">
        <v>9</v>
      </c>
      <c r="O121" s="2" t="s">
        <v>10</v>
      </c>
      <c r="P121" s="2" t="s">
        <v>11</v>
      </c>
    </row>
    <row r="122" spans="1:17" ht="12.75">
      <c r="A122">
        <v>120</v>
      </c>
      <c r="B122" t="s">
        <v>75</v>
      </c>
      <c r="C122" s="2">
        <v>1865</v>
      </c>
      <c r="D122" s="10">
        <v>1000</v>
      </c>
      <c r="E122" s="2">
        <v>12</v>
      </c>
      <c r="F122" s="2">
        <v>32</v>
      </c>
      <c r="G122" s="14">
        <f>12*32</f>
        <v>384</v>
      </c>
      <c r="H122" s="3">
        <v>2</v>
      </c>
      <c r="I122" s="2" t="s">
        <v>56</v>
      </c>
      <c r="J122" s="2" t="s">
        <v>57</v>
      </c>
      <c r="K122" s="9">
        <v>30983</v>
      </c>
      <c r="L122" s="4" t="s">
        <v>304</v>
      </c>
      <c r="M122" s="13" t="s">
        <v>220</v>
      </c>
      <c r="N122" s="13" t="s">
        <v>9</v>
      </c>
      <c r="O122" s="2" t="s">
        <v>10</v>
      </c>
      <c r="P122" s="2" t="s">
        <v>11</v>
      </c>
      <c r="Q122" s="15" t="s">
        <v>125</v>
      </c>
    </row>
    <row r="123" spans="1:16" ht="12.75">
      <c r="A123">
        <v>121</v>
      </c>
      <c r="B123" t="s">
        <v>83</v>
      </c>
      <c r="C123" s="2">
        <v>1818</v>
      </c>
      <c r="D123" s="10">
        <v>1000</v>
      </c>
      <c r="E123" s="2">
        <v>15</v>
      </c>
      <c r="F123" s="2">
        <v>21</v>
      </c>
      <c r="G123" s="14">
        <f>15*21</f>
        <v>315</v>
      </c>
      <c r="H123" s="3">
        <v>1</v>
      </c>
      <c r="I123" s="2" t="s">
        <v>56</v>
      </c>
      <c r="J123" s="2" t="s">
        <v>80</v>
      </c>
      <c r="K123" s="4">
        <v>6552</v>
      </c>
      <c r="L123" t="s">
        <v>322</v>
      </c>
      <c r="M123" t="s">
        <v>323</v>
      </c>
      <c r="N123" s="15" t="s">
        <v>28</v>
      </c>
      <c r="O123" s="2" t="s">
        <v>10</v>
      </c>
      <c r="P123" s="2" t="s">
        <v>16</v>
      </c>
    </row>
    <row r="124" spans="1:17" ht="12.75">
      <c r="A124">
        <v>122</v>
      </c>
      <c r="B124" t="s">
        <v>83</v>
      </c>
      <c r="C124" s="2">
        <v>1818</v>
      </c>
      <c r="D124" s="10">
        <v>150</v>
      </c>
      <c r="E124" s="2" t="s">
        <v>40</v>
      </c>
      <c r="F124" s="2" t="s">
        <v>40</v>
      </c>
      <c r="H124" s="3">
        <v>1</v>
      </c>
      <c r="I124" s="2" t="s">
        <v>56</v>
      </c>
      <c r="J124" s="2" t="s">
        <v>57</v>
      </c>
      <c r="K124" s="4">
        <v>7864</v>
      </c>
      <c r="L124" s="4" t="s">
        <v>324</v>
      </c>
      <c r="M124" t="s">
        <v>325</v>
      </c>
      <c r="N124" s="15" t="s">
        <v>9</v>
      </c>
      <c r="O124" s="2" t="s">
        <v>10</v>
      </c>
      <c r="P124" s="2" t="s">
        <v>11</v>
      </c>
      <c r="Q124" s="15" t="s">
        <v>103</v>
      </c>
    </row>
    <row r="125" spans="1:16" ht="12.75">
      <c r="A125">
        <v>123</v>
      </c>
      <c r="B125" t="s">
        <v>83</v>
      </c>
      <c r="C125" s="2">
        <v>1819</v>
      </c>
      <c r="D125" s="10">
        <v>300</v>
      </c>
      <c r="E125" s="2" t="s">
        <v>40</v>
      </c>
      <c r="F125" s="2" t="s">
        <v>40</v>
      </c>
      <c r="H125" s="3">
        <v>2</v>
      </c>
      <c r="I125" s="2" t="s">
        <v>56</v>
      </c>
      <c r="J125" s="2" t="s">
        <v>80</v>
      </c>
      <c r="K125" s="4">
        <v>8190</v>
      </c>
      <c r="L125" s="4" t="s">
        <v>326</v>
      </c>
      <c r="M125" t="s">
        <v>327</v>
      </c>
      <c r="N125" s="15" t="s">
        <v>18</v>
      </c>
      <c r="O125" s="2" t="s">
        <v>19</v>
      </c>
      <c r="P125" s="2" t="s">
        <v>11</v>
      </c>
    </row>
    <row r="126" spans="1:16" ht="12.75">
      <c r="A126">
        <v>124</v>
      </c>
      <c r="B126" t="s">
        <v>83</v>
      </c>
      <c r="C126" s="2">
        <v>1819</v>
      </c>
      <c r="D126" s="10">
        <v>300</v>
      </c>
      <c r="E126" s="2" t="s">
        <v>40</v>
      </c>
      <c r="F126" s="2" t="s">
        <v>40</v>
      </c>
      <c r="H126" s="3">
        <v>2</v>
      </c>
      <c r="I126" s="2" t="s">
        <v>56</v>
      </c>
      <c r="J126" s="2" t="s">
        <v>80</v>
      </c>
      <c r="K126" s="4">
        <v>8190</v>
      </c>
      <c r="L126" s="4" t="s">
        <v>68</v>
      </c>
      <c r="M126" t="s">
        <v>68</v>
      </c>
      <c r="N126" s="15" t="s">
        <v>18</v>
      </c>
      <c r="O126" s="2" t="s">
        <v>19</v>
      </c>
      <c r="P126" s="2" t="s">
        <v>11</v>
      </c>
    </row>
    <row r="127" spans="1:16" ht="12.75">
      <c r="A127">
        <v>125</v>
      </c>
      <c r="B127" t="s">
        <v>83</v>
      </c>
      <c r="C127" s="2">
        <v>1820</v>
      </c>
      <c r="D127" s="10">
        <v>1000</v>
      </c>
      <c r="E127" s="2" t="s">
        <v>40</v>
      </c>
      <c r="F127" s="2" t="s">
        <v>40</v>
      </c>
      <c r="H127" s="3">
        <v>1</v>
      </c>
      <c r="I127" s="2" t="s">
        <v>56</v>
      </c>
      <c r="J127" s="2" t="s">
        <v>57</v>
      </c>
      <c r="K127" s="4">
        <v>8346</v>
      </c>
      <c r="L127" s="4" t="s">
        <v>328</v>
      </c>
      <c r="M127" t="s">
        <v>329</v>
      </c>
      <c r="N127" s="15" t="s">
        <v>9</v>
      </c>
      <c r="O127" s="2" t="s">
        <v>10</v>
      </c>
      <c r="P127" s="2" t="s">
        <v>11</v>
      </c>
    </row>
    <row r="128" spans="1:16" ht="12.75">
      <c r="A128">
        <v>126</v>
      </c>
      <c r="B128" t="s">
        <v>83</v>
      </c>
      <c r="C128" s="2">
        <v>1849</v>
      </c>
      <c r="D128" s="10">
        <v>175</v>
      </c>
      <c r="E128" s="2">
        <v>15</v>
      </c>
      <c r="F128" s="2">
        <v>15</v>
      </c>
      <c r="G128" s="14">
        <f>15*15</f>
        <v>225</v>
      </c>
      <c r="H128" s="3">
        <v>1.5</v>
      </c>
      <c r="I128" s="2" t="s">
        <v>56</v>
      </c>
      <c r="J128" s="2" t="s">
        <v>57</v>
      </c>
      <c r="K128" s="4">
        <v>8752</v>
      </c>
      <c r="L128" s="4" t="s">
        <v>280</v>
      </c>
      <c r="M128" s="13" t="s">
        <v>220</v>
      </c>
      <c r="N128" s="15" t="s">
        <v>9</v>
      </c>
      <c r="O128" s="2" t="s">
        <v>10</v>
      </c>
      <c r="P128" s="2" t="s">
        <v>11</v>
      </c>
    </row>
    <row r="129" spans="1:16" ht="12.75">
      <c r="A129">
        <v>127</v>
      </c>
      <c r="B129" t="s">
        <v>83</v>
      </c>
      <c r="C129" s="2">
        <v>1851</v>
      </c>
      <c r="D129" s="10">
        <v>300</v>
      </c>
      <c r="E129" s="2">
        <v>18</v>
      </c>
      <c r="F129" s="2">
        <v>20</v>
      </c>
      <c r="G129" s="14">
        <f>18*20</f>
        <v>360</v>
      </c>
      <c r="H129" s="3">
        <v>1</v>
      </c>
      <c r="I129" s="2" t="s">
        <v>56</v>
      </c>
      <c r="J129" s="2" t="s">
        <v>57</v>
      </c>
      <c r="K129" s="4">
        <v>8921</v>
      </c>
      <c r="L129" s="4" t="s">
        <v>280</v>
      </c>
      <c r="M129" s="13" t="s">
        <v>330</v>
      </c>
      <c r="N129" s="15" t="s">
        <v>9</v>
      </c>
      <c r="O129" s="2" t="s">
        <v>10</v>
      </c>
      <c r="P129" s="2" t="s">
        <v>11</v>
      </c>
    </row>
    <row r="130" spans="1:16" ht="12.75">
      <c r="A130">
        <v>128</v>
      </c>
      <c r="B130" t="s">
        <v>83</v>
      </c>
      <c r="C130" s="2">
        <v>1851</v>
      </c>
      <c r="D130" s="10">
        <v>300</v>
      </c>
      <c r="E130" s="2">
        <v>18</v>
      </c>
      <c r="F130" s="2">
        <v>20</v>
      </c>
      <c r="G130" s="14">
        <v>360</v>
      </c>
      <c r="H130" s="3">
        <v>1</v>
      </c>
      <c r="I130" s="2" t="s">
        <v>56</v>
      </c>
      <c r="J130" s="2" t="s">
        <v>57</v>
      </c>
      <c r="K130" s="4">
        <v>8921</v>
      </c>
      <c r="L130" s="4" t="s">
        <v>280</v>
      </c>
      <c r="M130" s="13" t="s">
        <v>330</v>
      </c>
      <c r="N130" s="15" t="s">
        <v>9</v>
      </c>
      <c r="O130" s="2" t="s">
        <v>10</v>
      </c>
      <c r="P130" s="2" t="s">
        <v>11</v>
      </c>
    </row>
    <row r="131" spans="1:17" ht="12.75">
      <c r="A131">
        <v>129</v>
      </c>
      <c r="B131" t="s">
        <v>83</v>
      </c>
      <c r="C131" s="2">
        <v>1851</v>
      </c>
      <c r="D131" s="10">
        <v>100</v>
      </c>
      <c r="E131" s="2">
        <v>10</v>
      </c>
      <c r="F131" s="2">
        <v>12</v>
      </c>
      <c r="G131" s="14">
        <v>120</v>
      </c>
      <c r="H131" s="3">
        <v>1</v>
      </c>
      <c r="I131" s="2" t="s">
        <v>56</v>
      </c>
      <c r="J131" s="2" t="s">
        <v>64</v>
      </c>
      <c r="K131" s="4">
        <v>8937</v>
      </c>
      <c r="L131" s="4" t="s">
        <v>331</v>
      </c>
      <c r="M131" t="s">
        <v>330</v>
      </c>
      <c r="N131" s="15" t="s">
        <v>36</v>
      </c>
      <c r="O131" s="2" t="s">
        <v>10</v>
      </c>
      <c r="P131" s="2" t="s">
        <v>11</v>
      </c>
      <c r="Q131" s="15" t="s">
        <v>118</v>
      </c>
    </row>
    <row r="132" spans="1:16" ht="12.75">
      <c r="A132">
        <v>130</v>
      </c>
      <c r="B132" t="s">
        <v>83</v>
      </c>
      <c r="C132" s="2">
        <v>1816</v>
      </c>
      <c r="D132" s="10">
        <v>200</v>
      </c>
      <c r="E132" s="2" t="s">
        <v>40</v>
      </c>
      <c r="F132" s="2" t="s">
        <v>40</v>
      </c>
      <c r="H132" s="3">
        <v>1</v>
      </c>
      <c r="I132" s="2" t="s">
        <v>56</v>
      </c>
      <c r="J132" s="2" t="s">
        <v>57</v>
      </c>
      <c r="K132" s="9">
        <v>11450</v>
      </c>
      <c r="L132" s="4" t="s">
        <v>178</v>
      </c>
      <c r="M132" t="s">
        <v>332</v>
      </c>
      <c r="N132" s="15" t="s">
        <v>9</v>
      </c>
      <c r="O132" s="2" t="s">
        <v>10</v>
      </c>
      <c r="P132" s="2" t="s">
        <v>11</v>
      </c>
    </row>
    <row r="133" spans="1:16" ht="12.75">
      <c r="A133">
        <v>131</v>
      </c>
      <c r="B133" t="s">
        <v>83</v>
      </c>
      <c r="C133" s="2">
        <v>1818</v>
      </c>
      <c r="D133" s="10">
        <v>1000</v>
      </c>
      <c r="E133" s="2">
        <v>16</v>
      </c>
      <c r="F133" s="2">
        <v>18</v>
      </c>
      <c r="G133" s="14">
        <f>16*18</f>
        <v>288</v>
      </c>
      <c r="H133" s="3">
        <v>2</v>
      </c>
      <c r="I133" s="2" t="s">
        <v>56</v>
      </c>
      <c r="J133" s="2" t="s">
        <v>57</v>
      </c>
      <c r="K133" s="9">
        <v>11950</v>
      </c>
      <c r="L133" s="4" t="s">
        <v>333</v>
      </c>
      <c r="M133" s="13" t="s">
        <v>334</v>
      </c>
      <c r="N133" s="13" t="s">
        <v>9</v>
      </c>
      <c r="O133" s="2" t="s">
        <v>10</v>
      </c>
      <c r="P133" s="2" t="s">
        <v>11</v>
      </c>
    </row>
    <row r="134" spans="1:17" ht="12.75">
      <c r="A134">
        <v>132</v>
      </c>
      <c r="B134" t="s">
        <v>83</v>
      </c>
      <c r="C134" s="2">
        <v>1822</v>
      </c>
      <c r="D134" s="10">
        <v>100</v>
      </c>
      <c r="E134" s="2" t="s">
        <v>69</v>
      </c>
      <c r="F134" s="2" t="s">
        <v>40</v>
      </c>
      <c r="H134" s="3">
        <v>1</v>
      </c>
      <c r="I134" s="2" t="s">
        <v>57</v>
      </c>
      <c r="J134" s="2" t="s">
        <v>57</v>
      </c>
      <c r="K134" s="9">
        <v>12399</v>
      </c>
      <c r="L134" s="4" t="s">
        <v>335</v>
      </c>
      <c r="M134" t="s">
        <v>220</v>
      </c>
      <c r="N134" s="15" t="s">
        <v>9</v>
      </c>
      <c r="O134" s="2" t="s">
        <v>10</v>
      </c>
      <c r="P134" s="2" t="s">
        <v>11</v>
      </c>
      <c r="Q134" s="15" t="s">
        <v>72</v>
      </c>
    </row>
    <row r="135" spans="1:17" ht="12.75">
      <c r="A135">
        <v>133</v>
      </c>
      <c r="B135" t="s">
        <v>83</v>
      </c>
      <c r="C135" s="2">
        <v>1822</v>
      </c>
      <c r="D135" s="10">
        <v>300</v>
      </c>
      <c r="E135" s="2" t="s">
        <v>40</v>
      </c>
      <c r="F135" s="2" t="s">
        <v>40</v>
      </c>
      <c r="H135" s="3">
        <v>1</v>
      </c>
      <c r="I135" s="2" t="s">
        <v>56</v>
      </c>
      <c r="J135" s="2" t="s">
        <v>57</v>
      </c>
      <c r="K135" s="9">
        <v>13928</v>
      </c>
      <c r="L135" s="4" t="s">
        <v>349</v>
      </c>
      <c r="M135" t="s">
        <v>336</v>
      </c>
      <c r="N135" s="15" t="s">
        <v>9</v>
      </c>
      <c r="O135" s="2" t="s">
        <v>10</v>
      </c>
      <c r="P135" s="2" t="s">
        <v>11</v>
      </c>
      <c r="Q135" s="15" t="s">
        <v>73</v>
      </c>
    </row>
    <row r="136" spans="1:17" ht="12.75">
      <c r="A136">
        <v>134</v>
      </c>
      <c r="B136" t="s">
        <v>83</v>
      </c>
      <c r="C136" s="2">
        <v>1829</v>
      </c>
      <c r="D136" s="10">
        <v>400</v>
      </c>
      <c r="E136" s="2" t="s">
        <v>40</v>
      </c>
      <c r="F136" s="2" t="s">
        <v>40</v>
      </c>
      <c r="H136" s="3">
        <v>1</v>
      </c>
      <c r="I136" s="2" t="s">
        <v>56</v>
      </c>
      <c r="J136" s="2" t="s">
        <v>57</v>
      </c>
      <c r="K136" s="9">
        <v>16163</v>
      </c>
      <c r="L136" t="s">
        <v>337</v>
      </c>
      <c r="M136" t="s">
        <v>273</v>
      </c>
      <c r="N136" s="15" t="s">
        <v>9</v>
      </c>
      <c r="O136" s="2" t="s">
        <v>10</v>
      </c>
      <c r="P136" s="2" t="s">
        <v>11</v>
      </c>
      <c r="Q136" s="15" t="s">
        <v>79</v>
      </c>
    </row>
    <row r="137" spans="1:17" ht="12.75">
      <c r="A137">
        <v>135</v>
      </c>
      <c r="B137" t="s">
        <v>83</v>
      </c>
      <c r="C137" s="2">
        <v>1834</v>
      </c>
      <c r="D137" s="10">
        <v>100</v>
      </c>
      <c r="E137" s="2" t="s">
        <v>40</v>
      </c>
      <c r="F137" s="2" t="s">
        <v>40</v>
      </c>
      <c r="H137" s="3">
        <v>1</v>
      </c>
      <c r="I137" s="2" t="s">
        <v>56</v>
      </c>
      <c r="J137" s="2" t="s">
        <v>57</v>
      </c>
      <c r="K137" s="9">
        <v>17716</v>
      </c>
      <c r="L137" t="s">
        <v>338</v>
      </c>
      <c r="M137" t="s">
        <v>339</v>
      </c>
      <c r="N137" s="15" t="s">
        <v>9</v>
      </c>
      <c r="O137" s="2" t="s">
        <v>10</v>
      </c>
      <c r="P137" s="2" t="s">
        <v>11</v>
      </c>
      <c r="Q137" s="19" t="s">
        <v>115</v>
      </c>
    </row>
    <row r="138" spans="1:17" ht="12.75">
      <c r="A138">
        <v>136</v>
      </c>
      <c r="B138" t="s">
        <v>83</v>
      </c>
      <c r="C138" s="2">
        <v>1836</v>
      </c>
      <c r="D138" s="10">
        <v>800</v>
      </c>
      <c r="E138" s="2">
        <v>16</v>
      </c>
      <c r="F138" s="2">
        <v>25</v>
      </c>
      <c r="G138" s="14">
        <f>16*25</f>
        <v>400</v>
      </c>
      <c r="H138" s="3">
        <v>1</v>
      </c>
      <c r="I138" s="2" t="s">
        <v>56</v>
      </c>
      <c r="J138" s="2" t="s">
        <v>57</v>
      </c>
      <c r="K138" s="9">
        <v>19213</v>
      </c>
      <c r="L138" t="s">
        <v>350</v>
      </c>
      <c r="M138" t="s">
        <v>220</v>
      </c>
      <c r="N138" s="15" t="s">
        <v>9</v>
      </c>
      <c r="O138" s="2" t="s">
        <v>10</v>
      </c>
      <c r="P138" s="2" t="s">
        <v>11</v>
      </c>
      <c r="Q138" s="15" t="s">
        <v>85</v>
      </c>
    </row>
    <row r="139" spans="1:16" ht="12.75">
      <c r="A139">
        <v>137</v>
      </c>
      <c r="B139" t="s">
        <v>83</v>
      </c>
      <c r="C139" s="2">
        <v>1836</v>
      </c>
      <c r="D139" s="10">
        <v>250</v>
      </c>
      <c r="E139" s="2">
        <v>16</v>
      </c>
      <c r="F139" s="2">
        <v>22</v>
      </c>
      <c r="G139" s="14">
        <f>16*22</f>
        <v>352</v>
      </c>
      <c r="H139" s="3">
        <v>1</v>
      </c>
      <c r="I139" s="2" t="s">
        <v>57</v>
      </c>
      <c r="J139" s="2" t="s">
        <v>57</v>
      </c>
      <c r="K139" s="9">
        <v>19521</v>
      </c>
      <c r="L139" t="s">
        <v>351</v>
      </c>
      <c r="M139" t="s">
        <v>357</v>
      </c>
      <c r="N139" s="15" t="s">
        <v>9</v>
      </c>
      <c r="O139" s="2" t="s">
        <v>10</v>
      </c>
      <c r="P139" s="2" t="s">
        <v>11</v>
      </c>
    </row>
    <row r="140" spans="1:16" ht="12.75">
      <c r="A140">
        <v>138</v>
      </c>
      <c r="B140" t="s">
        <v>83</v>
      </c>
      <c r="C140" s="2">
        <v>1837</v>
      </c>
      <c r="D140" s="10">
        <v>200</v>
      </c>
      <c r="E140" s="2" t="s">
        <v>40</v>
      </c>
      <c r="F140" s="2" t="s">
        <v>40</v>
      </c>
      <c r="H140" s="3">
        <v>1</v>
      </c>
      <c r="I140" s="2" t="s">
        <v>57</v>
      </c>
      <c r="J140" s="2" t="s">
        <v>57</v>
      </c>
      <c r="K140" s="9">
        <v>19741</v>
      </c>
      <c r="L140" t="s">
        <v>340</v>
      </c>
      <c r="M140" t="s">
        <v>273</v>
      </c>
      <c r="N140" s="15" t="s">
        <v>9</v>
      </c>
      <c r="O140" s="2" t="s">
        <v>10</v>
      </c>
      <c r="P140" s="2" t="s">
        <v>11</v>
      </c>
    </row>
    <row r="141" spans="1:16" ht="12.75">
      <c r="A141">
        <v>139</v>
      </c>
      <c r="B141" t="s">
        <v>83</v>
      </c>
      <c r="C141" s="2">
        <v>1837</v>
      </c>
      <c r="D141" s="10">
        <v>600</v>
      </c>
      <c r="E141" s="2">
        <v>14</v>
      </c>
      <c r="F141" s="2">
        <v>44</v>
      </c>
      <c r="G141" s="14">
        <f>14*44</f>
        <v>616</v>
      </c>
      <c r="H141" s="3">
        <v>1</v>
      </c>
      <c r="I141" s="2" t="s">
        <v>57</v>
      </c>
      <c r="J141" s="2" t="s">
        <v>57</v>
      </c>
      <c r="K141" s="9">
        <v>20031</v>
      </c>
      <c r="L141" t="s">
        <v>194</v>
      </c>
      <c r="M141" t="s">
        <v>352</v>
      </c>
      <c r="N141" s="15" t="s">
        <v>36</v>
      </c>
      <c r="O141" s="2" t="s">
        <v>10</v>
      </c>
      <c r="P141" s="2" t="s">
        <v>11</v>
      </c>
    </row>
    <row r="142" spans="1:17" ht="12.75">
      <c r="A142">
        <v>140</v>
      </c>
      <c r="B142" t="s">
        <v>83</v>
      </c>
      <c r="C142" s="2">
        <v>1843</v>
      </c>
      <c r="D142" s="10">
        <v>100</v>
      </c>
      <c r="E142" s="2">
        <v>12</v>
      </c>
      <c r="F142" s="2">
        <v>24</v>
      </c>
      <c r="G142" s="14">
        <f>12*24</f>
        <v>288</v>
      </c>
      <c r="H142" s="3">
        <v>1</v>
      </c>
      <c r="I142" s="2" t="s">
        <v>57</v>
      </c>
      <c r="J142" s="2" t="s">
        <v>57</v>
      </c>
      <c r="K142" s="9">
        <v>21835</v>
      </c>
      <c r="L142" t="s">
        <v>246</v>
      </c>
      <c r="M142" t="s">
        <v>341</v>
      </c>
      <c r="N142" s="15" t="s">
        <v>84</v>
      </c>
      <c r="O142" s="2" t="s">
        <v>10</v>
      </c>
      <c r="P142" s="2" t="s">
        <v>11</v>
      </c>
      <c r="Q142" s="15" t="s">
        <v>112</v>
      </c>
    </row>
    <row r="143" spans="1:17" ht="12.75">
      <c r="A143">
        <v>141</v>
      </c>
      <c r="B143" t="s">
        <v>83</v>
      </c>
      <c r="C143" s="2">
        <v>1844</v>
      </c>
      <c r="D143" s="10">
        <v>300</v>
      </c>
      <c r="E143" s="2" t="s">
        <v>40</v>
      </c>
      <c r="F143" s="2" t="s">
        <v>40</v>
      </c>
      <c r="H143" s="3">
        <v>1</v>
      </c>
      <c r="I143" s="2" t="s">
        <v>56</v>
      </c>
      <c r="J143" s="2" t="s">
        <v>57</v>
      </c>
      <c r="K143" s="9">
        <v>21973</v>
      </c>
      <c r="L143" t="s">
        <v>340</v>
      </c>
      <c r="M143" t="s">
        <v>342</v>
      </c>
      <c r="N143" s="15" t="s">
        <v>9</v>
      </c>
      <c r="O143" s="2" t="s">
        <v>10</v>
      </c>
      <c r="P143" s="2" t="s">
        <v>11</v>
      </c>
      <c r="Q143" s="15" t="s">
        <v>113</v>
      </c>
    </row>
    <row r="144" spans="1:16" ht="12.75">
      <c r="A144">
        <v>142</v>
      </c>
      <c r="B144" t="s">
        <v>83</v>
      </c>
      <c r="C144" s="2">
        <v>1844</v>
      </c>
      <c r="D144" s="10">
        <v>150</v>
      </c>
      <c r="E144" s="2" t="s">
        <v>40</v>
      </c>
      <c r="F144" s="2" t="s">
        <v>40</v>
      </c>
      <c r="H144" s="3">
        <v>1</v>
      </c>
      <c r="I144" s="2" t="s">
        <v>56</v>
      </c>
      <c r="J144" s="2" t="s">
        <v>57</v>
      </c>
      <c r="K144" s="9">
        <v>22408</v>
      </c>
      <c r="L144" t="s">
        <v>343</v>
      </c>
      <c r="M144" t="s">
        <v>344</v>
      </c>
      <c r="N144" s="15" t="s">
        <v>9</v>
      </c>
      <c r="O144" s="2" t="s">
        <v>10</v>
      </c>
      <c r="P144" s="2" t="s">
        <v>11</v>
      </c>
    </row>
    <row r="145" spans="1:17" ht="12.75">
      <c r="A145">
        <v>143</v>
      </c>
      <c r="B145" t="s">
        <v>83</v>
      </c>
      <c r="C145" s="2">
        <v>1850</v>
      </c>
      <c r="D145" s="10">
        <v>200</v>
      </c>
      <c r="E145" s="2">
        <v>12</v>
      </c>
      <c r="F145" s="2">
        <v>14</v>
      </c>
      <c r="G145" s="14">
        <f>12*14</f>
        <v>168</v>
      </c>
      <c r="H145" s="3">
        <v>1</v>
      </c>
      <c r="I145" s="2" t="s">
        <v>57</v>
      </c>
      <c r="J145" s="2" t="s">
        <v>57</v>
      </c>
      <c r="K145" s="9">
        <v>24780</v>
      </c>
      <c r="L145" t="s">
        <v>319</v>
      </c>
      <c r="M145" t="s">
        <v>220</v>
      </c>
      <c r="N145" s="15" t="s">
        <v>94</v>
      </c>
      <c r="O145" s="2" t="s">
        <v>10</v>
      </c>
      <c r="P145" s="2" t="s">
        <v>11</v>
      </c>
      <c r="Q145" s="15" t="s">
        <v>111</v>
      </c>
    </row>
    <row r="146" spans="1:16" ht="12.75">
      <c r="A146">
        <v>144</v>
      </c>
      <c r="B146" t="s">
        <v>83</v>
      </c>
      <c r="C146" s="2">
        <v>1851</v>
      </c>
      <c r="D146" s="10">
        <v>750</v>
      </c>
      <c r="E146" s="2" t="s">
        <v>98</v>
      </c>
      <c r="F146" s="2">
        <v>40</v>
      </c>
      <c r="H146" s="3">
        <v>1.5</v>
      </c>
      <c r="I146" s="2" t="s">
        <v>56</v>
      </c>
      <c r="J146" s="2" t="s">
        <v>57</v>
      </c>
      <c r="K146" s="9">
        <v>25248</v>
      </c>
      <c r="L146" t="s">
        <v>96</v>
      </c>
      <c r="M146" t="s">
        <v>97</v>
      </c>
      <c r="N146" s="15" t="s">
        <v>9</v>
      </c>
      <c r="O146" s="2" t="s">
        <v>10</v>
      </c>
      <c r="P146" s="2" t="s">
        <v>11</v>
      </c>
    </row>
    <row r="147" spans="1:16" ht="12.75">
      <c r="A147">
        <v>145</v>
      </c>
      <c r="B147" t="s">
        <v>83</v>
      </c>
      <c r="C147" s="2">
        <v>1851</v>
      </c>
      <c r="D147" s="10">
        <v>500</v>
      </c>
      <c r="E147" s="2">
        <v>16</v>
      </c>
      <c r="F147" s="2">
        <v>25</v>
      </c>
      <c r="G147" s="14">
        <f>16*25</f>
        <v>400</v>
      </c>
      <c r="H147" s="3">
        <v>2</v>
      </c>
      <c r="I147" s="2" t="s">
        <v>56</v>
      </c>
      <c r="J147" s="2" t="s">
        <v>57</v>
      </c>
      <c r="K147" s="9">
        <v>26277</v>
      </c>
      <c r="L147" t="s">
        <v>304</v>
      </c>
      <c r="M147" t="s">
        <v>345</v>
      </c>
      <c r="N147" s="15" t="s">
        <v>9</v>
      </c>
      <c r="O147" s="2" t="s">
        <v>10</v>
      </c>
      <c r="P147" s="2" t="s">
        <v>11</v>
      </c>
    </row>
    <row r="148" spans="1:17" ht="12.75">
      <c r="A148">
        <v>146</v>
      </c>
      <c r="B148" t="s">
        <v>83</v>
      </c>
      <c r="C148" s="2">
        <v>1852</v>
      </c>
      <c r="D148" s="10">
        <v>250</v>
      </c>
      <c r="E148" s="2">
        <v>16</v>
      </c>
      <c r="F148" s="2">
        <v>28</v>
      </c>
      <c r="G148" s="14">
        <f>16*28</f>
        <v>448</v>
      </c>
      <c r="H148" s="3">
        <v>1</v>
      </c>
      <c r="I148" s="2" t="s">
        <v>56</v>
      </c>
      <c r="J148" s="2" t="s">
        <v>104</v>
      </c>
      <c r="K148" s="9">
        <v>26734</v>
      </c>
      <c r="L148" t="s">
        <v>311</v>
      </c>
      <c r="M148" t="s">
        <v>220</v>
      </c>
      <c r="N148" s="15" t="s">
        <v>9</v>
      </c>
      <c r="O148" s="2" t="s">
        <v>10</v>
      </c>
      <c r="P148" s="2" t="s">
        <v>11</v>
      </c>
      <c r="Q148" s="15" t="s">
        <v>116</v>
      </c>
    </row>
    <row r="149" spans="1:16" ht="12.75">
      <c r="A149">
        <v>147</v>
      </c>
      <c r="B149" t="s">
        <v>83</v>
      </c>
      <c r="C149" s="2">
        <v>1854</v>
      </c>
      <c r="D149" s="10">
        <v>200</v>
      </c>
      <c r="E149" s="2">
        <v>16</v>
      </c>
      <c r="F149" s="2">
        <v>20</v>
      </c>
      <c r="G149" s="14">
        <f>16*20</f>
        <v>320</v>
      </c>
      <c r="H149" s="3">
        <v>1</v>
      </c>
      <c r="I149" s="2" t="s">
        <v>57</v>
      </c>
      <c r="J149" s="2" t="s">
        <v>57</v>
      </c>
      <c r="K149" s="9">
        <v>27270</v>
      </c>
      <c r="L149" t="s">
        <v>319</v>
      </c>
      <c r="M149" t="s">
        <v>220</v>
      </c>
      <c r="N149" s="15" t="s">
        <v>36</v>
      </c>
      <c r="O149" s="2" t="s">
        <v>10</v>
      </c>
      <c r="P149" s="2" t="s">
        <v>11</v>
      </c>
    </row>
    <row r="150" spans="1:17" ht="12.75">
      <c r="A150">
        <v>148</v>
      </c>
      <c r="B150" t="s">
        <v>83</v>
      </c>
      <c r="C150" s="2">
        <v>1857</v>
      </c>
      <c r="D150" s="10">
        <v>700</v>
      </c>
      <c r="E150" s="2">
        <v>16</v>
      </c>
      <c r="F150" s="2" t="s">
        <v>107</v>
      </c>
      <c r="G150" s="14">
        <f>16*30</f>
        <v>480</v>
      </c>
      <c r="H150" s="3">
        <v>2</v>
      </c>
      <c r="I150" s="2" t="s">
        <v>56</v>
      </c>
      <c r="J150" s="2" t="s">
        <v>64</v>
      </c>
      <c r="K150" s="9">
        <v>27291</v>
      </c>
      <c r="L150" t="s">
        <v>311</v>
      </c>
      <c r="M150" t="s">
        <v>220</v>
      </c>
      <c r="N150" s="15" t="s">
        <v>36</v>
      </c>
      <c r="O150" s="2" t="s">
        <v>10</v>
      </c>
      <c r="P150" s="2" t="s">
        <v>11</v>
      </c>
      <c r="Q150" s="15" t="s">
        <v>119</v>
      </c>
    </row>
    <row r="151" spans="1:17" ht="12.75">
      <c r="A151">
        <v>149</v>
      </c>
      <c r="B151" t="s">
        <v>83</v>
      </c>
      <c r="C151" s="2">
        <v>1855</v>
      </c>
      <c r="D151" s="10">
        <v>100</v>
      </c>
      <c r="E151" s="2" t="s">
        <v>40</v>
      </c>
      <c r="F151" s="2" t="s">
        <v>40</v>
      </c>
      <c r="H151" s="3">
        <v>1</v>
      </c>
      <c r="I151" s="2" t="s">
        <v>56</v>
      </c>
      <c r="J151" s="2" t="s">
        <v>64</v>
      </c>
      <c r="K151" s="9">
        <v>27322</v>
      </c>
      <c r="L151" t="s">
        <v>178</v>
      </c>
      <c r="M151" t="s">
        <v>220</v>
      </c>
      <c r="N151" s="15" t="s">
        <v>36</v>
      </c>
      <c r="O151" s="2" t="s">
        <v>10</v>
      </c>
      <c r="P151" s="2" t="s">
        <v>11</v>
      </c>
      <c r="Q151" s="15" t="s">
        <v>108</v>
      </c>
    </row>
    <row r="152" spans="1:16" ht="12.75">
      <c r="A152">
        <v>150</v>
      </c>
      <c r="B152" t="s">
        <v>83</v>
      </c>
      <c r="C152" s="2">
        <v>1857</v>
      </c>
      <c r="D152" s="10">
        <v>200</v>
      </c>
      <c r="E152" s="2">
        <v>14</v>
      </c>
      <c r="F152" s="2">
        <v>20</v>
      </c>
      <c r="G152" s="14">
        <f>14*20</f>
        <v>280</v>
      </c>
      <c r="H152" s="3">
        <v>1</v>
      </c>
      <c r="I152" s="2" t="s">
        <v>57</v>
      </c>
      <c r="J152" s="2" t="s">
        <v>57</v>
      </c>
      <c r="K152" s="9">
        <v>28314</v>
      </c>
      <c r="L152" t="s">
        <v>280</v>
      </c>
      <c r="M152" t="s">
        <v>330</v>
      </c>
      <c r="N152" s="15" t="s">
        <v>84</v>
      </c>
      <c r="O152" s="2" t="s">
        <v>10</v>
      </c>
      <c r="P152" s="2" t="s">
        <v>11</v>
      </c>
    </row>
    <row r="153" spans="1:16" ht="12.75">
      <c r="A153">
        <v>151</v>
      </c>
      <c r="B153" t="s">
        <v>83</v>
      </c>
      <c r="C153" s="2">
        <v>1857</v>
      </c>
      <c r="D153" s="10">
        <v>400</v>
      </c>
      <c r="E153" s="2">
        <v>18</v>
      </c>
      <c r="F153" s="2">
        <v>20</v>
      </c>
      <c r="G153" s="14">
        <f>18*20</f>
        <v>360</v>
      </c>
      <c r="H153" s="3">
        <v>1</v>
      </c>
      <c r="I153" s="2" t="s">
        <v>57</v>
      </c>
      <c r="J153" s="2" t="s">
        <v>57</v>
      </c>
      <c r="K153" s="9">
        <v>28482</v>
      </c>
      <c r="L153" t="s">
        <v>346</v>
      </c>
      <c r="M153" t="s">
        <v>220</v>
      </c>
      <c r="N153" s="15" t="s">
        <v>84</v>
      </c>
      <c r="O153" s="2" t="s">
        <v>10</v>
      </c>
      <c r="P153" s="2" t="s">
        <v>11</v>
      </c>
    </row>
    <row r="154" spans="1:16" ht="12.75">
      <c r="A154">
        <v>152</v>
      </c>
      <c r="B154" t="s">
        <v>83</v>
      </c>
      <c r="C154" s="2">
        <v>1858</v>
      </c>
      <c r="D154" s="10">
        <v>175</v>
      </c>
      <c r="E154" s="2">
        <v>18</v>
      </c>
      <c r="F154" s="2">
        <v>18</v>
      </c>
      <c r="G154" s="14">
        <f>18*18</f>
        <v>324</v>
      </c>
      <c r="H154" s="3">
        <v>1.5</v>
      </c>
      <c r="I154" s="2" t="s">
        <v>99</v>
      </c>
      <c r="J154" s="2" t="s">
        <v>57</v>
      </c>
      <c r="K154" s="9">
        <v>29009</v>
      </c>
      <c r="L154" t="s">
        <v>280</v>
      </c>
      <c r="M154" t="s">
        <v>220</v>
      </c>
      <c r="N154" s="15" t="s">
        <v>9</v>
      </c>
      <c r="O154" s="2" t="s">
        <v>10</v>
      </c>
      <c r="P154" s="2" t="s">
        <v>11</v>
      </c>
    </row>
    <row r="155" spans="1:16" ht="12.75">
      <c r="A155">
        <v>153</v>
      </c>
      <c r="B155" t="s">
        <v>83</v>
      </c>
      <c r="C155" s="2">
        <v>1858</v>
      </c>
      <c r="D155" s="10">
        <v>200</v>
      </c>
      <c r="E155" s="2" t="s">
        <v>40</v>
      </c>
      <c r="F155" s="2" t="s">
        <v>40</v>
      </c>
      <c r="H155" s="3">
        <v>1</v>
      </c>
      <c r="I155" s="2" t="s">
        <v>56</v>
      </c>
      <c r="J155" s="2" t="s">
        <v>57</v>
      </c>
      <c r="K155" s="9">
        <v>29495</v>
      </c>
      <c r="L155" t="s">
        <v>92</v>
      </c>
      <c r="M155" t="s">
        <v>347</v>
      </c>
      <c r="N155" s="15" t="s">
        <v>9</v>
      </c>
      <c r="O155" s="2" t="s">
        <v>10</v>
      </c>
      <c r="P155" s="2" t="s">
        <v>11</v>
      </c>
    </row>
    <row r="156" spans="1:16" ht="12.75">
      <c r="A156">
        <v>154</v>
      </c>
      <c r="B156" t="s">
        <v>83</v>
      </c>
      <c r="C156" s="2">
        <v>1858</v>
      </c>
      <c r="D156" s="10">
        <v>200</v>
      </c>
      <c r="E156" s="2" t="s">
        <v>51</v>
      </c>
      <c r="F156" s="2">
        <v>20</v>
      </c>
      <c r="G156" s="14">
        <f>14*20</f>
        <v>280</v>
      </c>
      <c r="H156" s="3">
        <v>1</v>
      </c>
      <c r="I156" s="2" t="s">
        <v>57</v>
      </c>
      <c r="J156" s="2" t="s">
        <v>57</v>
      </c>
      <c r="K156" s="9">
        <v>29977</v>
      </c>
      <c r="L156" t="s">
        <v>320</v>
      </c>
      <c r="M156" t="s">
        <v>348</v>
      </c>
      <c r="N156" s="15" t="s">
        <v>36</v>
      </c>
      <c r="O156" s="2" t="s">
        <v>10</v>
      </c>
      <c r="P156" s="2" t="s">
        <v>11</v>
      </c>
    </row>
    <row r="157" spans="1:16" ht="12.75">
      <c r="A157">
        <v>155</v>
      </c>
      <c r="B157" t="s">
        <v>83</v>
      </c>
      <c r="C157" s="2">
        <v>1859</v>
      </c>
      <c r="D157" s="10">
        <v>600</v>
      </c>
      <c r="E157" s="2">
        <v>14</v>
      </c>
      <c r="F157" s="2">
        <v>24</v>
      </c>
      <c r="G157" s="14">
        <f>14*24</f>
        <v>336</v>
      </c>
      <c r="H157" s="3">
        <v>2</v>
      </c>
      <c r="I157" s="2" t="s">
        <v>56</v>
      </c>
      <c r="J157" s="2" t="s">
        <v>117</v>
      </c>
      <c r="K157" s="9">
        <v>30261</v>
      </c>
      <c r="L157" t="s">
        <v>92</v>
      </c>
      <c r="M157" t="s">
        <v>220</v>
      </c>
      <c r="N157" s="15" t="s">
        <v>9</v>
      </c>
      <c r="O157" s="2" t="s">
        <v>10</v>
      </c>
      <c r="P157" s="2" t="s">
        <v>11</v>
      </c>
    </row>
    <row r="158" spans="1:17" ht="12.75">
      <c r="A158">
        <v>156</v>
      </c>
      <c r="B158" t="s">
        <v>83</v>
      </c>
      <c r="C158" s="2">
        <v>1866</v>
      </c>
      <c r="D158" t="s">
        <v>40</v>
      </c>
      <c r="E158" s="2">
        <v>16</v>
      </c>
      <c r="F158" s="2">
        <v>18</v>
      </c>
      <c r="G158" s="14">
        <f>16*18</f>
        <v>288</v>
      </c>
      <c r="H158" s="3">
        <v>1</v>
      </c>
      <c r="I158" s="2" t="s">
        <v>99</v>
      </c>
      <c r="J158" s="2" t="s">
        <v>57</v>
      </c>
      <c r="K158" s="9">
        <v>31057</v>
      </c>
      <c r="L158" t="s">
        <v>311</v>
      </c>
      <c r="M158" t="s">
        <v>220</v>
      </c>
      <c r="N158" s="15" t="s">
        <v>9</v>
      </c>
      <c r="O158" s="2" t="s">
        <v>10</v>
      </c>
      <c r="P158" s="2" t="s">
        <v>11</v>
      </c>
      <c r="Q158" s="15" t="s">
        <v>126</v>
      </c>
    </row>
  </sheetData>
  <sheetProtection/>
  <printOptions gridLines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 Pres</dc:creator>
  <cp:keywords/>
  <dc:description/>
  <cp:lastModifiedBy>Windows User</cp:lastModifiedBy>
  <cp:lastPrinted>2004-10-25T14:31:02Z</cp:lastPrinted>
  <dcterms:created xsi:type="dcterms:W3CDTF">2004-10-19T02:26:48Z</dcterms:created>
  <dcterms:modified xsi:type="dcterms:W3CDTF">2017-09-21T18:10:34Z</dcterms:modified>
  <cp:category/>
  <cp:version/>
  <cp:contentType/>
  <cp:contentStatus/>
</cp:coreProperties>
</file>